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</sheets>
  <definedNames>
    <definedName name="_xlnm._FilterDatabase" localSheetId="1" hidden="1">'Výsledková listina'!$A$8:$S$93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'!$A$1:$AC$87</definedName>
    <definedName name="_xlnm.Print_Area" localSheetId="1">'Výsledková listina'!$A$1:$Q$95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<sst xmlns="http://schemas.openxmlformats.org/spreadsheetml/2006/main" count="463" uniqueCount="129">
  <si>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</si>
  <si>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</si>
  <si>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</si>
  <si>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</si>
  <si>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</si>
  <si>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</si>
  <si>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</si>
  <si>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</si>
  <si>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</si>
  <si>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</si>
  <si>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</si>
  <si>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</si>
  <si>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</si>
  <si>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</si>
  <si>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</si>
  <si>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</si>
  <si>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</si>
  <si>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</si>
  <si>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</si>
  <si>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</si>
  <si>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</si>
  <si>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</si>
  <si>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</si>
  <si>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</si>
  <si>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</si>
  <si>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</si>
  <si>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</si>
  <si>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</si>
  <si>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</si>
  <si>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</si>
  <si>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</si>
  <si>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</si>
  <si>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</si>
  <si>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</si>
  <si>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</si>
  <si>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</si>
  <si>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</si>
  <si>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</si>
  <si>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</si>
  <si>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</si>
  <si>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</si>
  <si>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</si>
  <si>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</si>
  <si>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</si>
  <si>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</si>
  <si>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</si>
  <si>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</si>
  <si>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</si>
  <si>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</si>
  <si>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</si>
  <si>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</si>
  <si>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</si>
  <si>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</si>
  <si>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</si>
  <si>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</si>
  <si>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</si>
  <si>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</si>
  <si>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</si>
  <si>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</si>
  <si>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</si>
  <si>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</si>
  <si>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</si>
  <si>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</si>
  <si>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</si>
  <si>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</si>
  <si>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</si>
  <si>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</si>
  <si>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</si>
  <si>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</si>
  <si>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</si>
  <si>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</si>
  <si>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</si>
  <si>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</si>
  <si>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</si>
  <si>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</si>
  <si>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</si>
  <si>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</si>
  <si>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</si>
  <si>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</si>
  <si>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</si>
  <si>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</si>
  <si>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</si>
  <si>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</si>
  <si>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</si>
  <si>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</si>
  <si>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</si>
  <si>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</si>
  <si>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</si>
  <si>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</si>
  <si>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</si>
  <si>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</si>
  <si>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</si>
  <si>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RSK Kukající vlci</t>
  </si>
  <si>
    <t>411 053 LABE 21</t>
  </si>
  <si>
    <t>Doubrava</t>
  </si>
  <si>
    <t>O pohár Kukajících vlků</t>
  </si>
  <si>
    <t>2. - 3.7.2011</t>
  </si>
  <si>
    <t>Šedivý Martin</t>
  </si>
  <si>
    <t>Pokorný František</t>
  </si>
  <si>
    <t>Staněk Karel</t>
  </si>
  <si>
    <t>Staněk Kája</t>
  </si>
  <si>
    <t>Pichl Vladislav</t>
  </si>
  <si>
    <t>Müller Radek</t>
  </si>
  <si>
    <t>Prepsl Jan</t>
  </si>
  <si>
    <t>Chudomel Radek</t>
  </si>
  <si>
    <t>Pluchta Petr</t>
  </si>
  <si>
    <t>Bechyňská Kateřina</t>
  </si>
  <si>
    <t>Ševčík Josef</t>
  </si>
  <si>
    <t>Nerad Rostislav</t>
  </si>
  <si>
    <t>Sičák Pavel</t>
  </si>
  <si>
    <t>Vymazal Petr</t>
  </si>
  <si>
    <t>Kabát Petr</t>
  </si>
  <si>
    <t>Velebný Pavel</t>
  </si>
  <si>
    <t>Černý Jiří</t>
  </si>
  <si>
    <t>Matas Míra</t>
  </si>
  <si>
    <t>Kabourek Václav</t>
  </si>
  <si>
    <t>Vlasáková Markéta</t>
  </si>
  <si>
    <t>Koubek Fanda</t>
  </si>
  <si>
    <t>Hlína Vašek</t>
  </si>
  <si>
    <t>Hádek Alois</t>
  </si>
  <si>
    <t>Lavička Honza</t>
  </si>
  <si>
    <t>Douša Jan</t>
  </si>
  <si>
    <t>Surgota Juraj</t>
  </si>
  <si>
    <t>Podlaha Jarda</t>
  </si>
  <si>
    <t>Komárek Sven</t>
  </si>
  <si>
    <t>Ungureanu Toma</t>
  </si>
  <si>
    <t>Popadinec Richard</t>
  </si>
  <si>
    <t>Hahn Petr</t>
  </si>
  <si>
    <t>Vatěra Miroslav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</si>
</sst>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1" xfId="0" applyFont="1" applyFill="1" applyBorder="1" applyAlignment="1" applyProtection="1">
      <alignment vertical="center"/>
      <protection hidden="1" locked="0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Alignment="1">
      <alignment/>
    </xf>
    <xf numFmtId="0" fontId="1" fillId="0" borderId="20" xfId="0" applyFont="1" applyFill="1" applyBorder="1" applyAlignment="1" applyProtection="1">
      <alignment vertical="center"/>
      <protection hidden="1" locked="0"/>
    </xf>
    <xf numFmtId="1" fontId="1" fillId="33" borderId="36" xfId="47" applyNumberFormat="1" applyFont="1" applyFill="1" applyBorder="1" applyAlignment="1" applyProtection="1">
      <alignment horizontal="right" vertical="center"/>
      <protection hidden="1" locked="0"/>
    </xf>
    <xf numFmtId="0" fontId="1" fillId="33" borderId="21" xfId="0" applyFont="1" applyFill="1" applyBorder="1" applyAlignment="1" applyProtection="1">
      <alignment horizontal="right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right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 locked="0"/>
    </xf>
    <xf numFmtId="0" fontId="1" fillId="34" borderId="21" xfId="0" applyFont="1" applyFill="1" applyBorder="1" applyAlignment="1" applyProtection="1">
      <alignment horizontal="center" vertical="center"/>
      <protection hidden="1" locked="0"/>
    </xf>
    <xf numFmtId="0" fontId="1" fillId="34" borderId="26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0" fillId="34" borderId="13" xfId="0" applyFill="1" applyBorder="1" applyAlignment="1" applyProtection="1">
      <alignment vertical="center" wrapText="1"/>
      <protection hidden="1" locked="0"/>
    </xf>
    <xf numFmtId="0" fontId="1" fillId="35" borderId="20" xfId="0" applyFont="1" applyFill="1" applyBorder="1" applyAlignment="1" applyProtection="1">
      <alignment horizontal="right"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/>
    </xf>
    <xf numFmtId="0" fontId="1" fillId="35" borderId="21" xfId="0" applyFont="1" applyFill="1" applyBorder="1" applyAlignment="1" applyProtection="1">
      <alignment horizontal="right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90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 wrapText="1"/>
      <protection hidden="1" locked="0"/>
    </xf>
    <xf numFmtId="0" fontId="1" fillId="0" borderId="58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4617317"/>
        <c:axId val="66011534"/>
      </c:barChart>
      <c:catAx>
        <c:axId val="44617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6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57232895"/>
        <c:axId val="45334008"/>
      </c:barChart>
      <c:catAx>
        <c:axId val="5723289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75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9" ht="12.75">
      <c r="C2" s="138" t="s">
        <v>10</v>
      </c>
      <c r="D2" s="138"/>
      <c r="E2" s="111" t="s">
        <v>93</v>
      </c>
      <c r="I2" t="s">
        <v>94</v>
      </c>
    </row>
    <row r="3" spans="3:5" ht="15.75">
      <c r="C3" s="138" t="s">
        <v>11</v>
      </c>
      <c r="D3" s="138"/>
      <c r="E3" s="56" t="s">
        <v>95</v>
      </c>
    </row>
    <row r="4" spans="3:5" ht="12.75">
      <c r="C4" s="138" t="s">
        <v>34</v>
      </c>
      <c r="D4" s="138"/>
      <c r="E4" s="111" t="s">
        <v>96</v>
      </c>
    </row>
    <row r="5" spans="3:5" ht="15.75">
      <c r="C5" s="138" t="s">
        <v>89</v>
      </c>
      <c r="D5" s="138"/>
      <c r="E5" s="87"/>
    </row>
    <row r="6" spans="3:5" ht="15.75">
      <c r="C6" s="138" t="s">
        <v>35</v>
      </c>
      <c r="D6" s="138"/>
      <c r="E6" s="68"/>
    </row>
    <row r="7" spans="2:5" ht="12.75">
      <c r="B7" s="13"/>
      <c r="C7" s="131"/>
      <c r="D7" s="131"/>
      <c r="E7" s="131"/>
    </row>
    <row r="8" spans="1:14" ht="12.75" customHeight="1">
      <c r="A8" s="132" t="s">
        <v>30</v>
      </c>
      <c r="B8" s="132" t="s">
        <v>32</v>
      </c>
      <c r="C8" s="140" t="s">
        <v>36</v>
      </c>
      <c r="D8" s="141"/>
      <c r="E8" s="132" t="s">
        <v>39</v>
      </c>
      <c r="F8" s="132"/>
      <c r="G8" s="132"/>
      <c r="H8" s="132"/>
      <c r="I8" s="136" t="s">
        <v>40</v>
      </c>
      <c r="J8" s="136"/>
      <c r="K8" s="136" t="s">
        <v>41</v>
      </c>
      <c r="L8" s="136"/>
      <c r="M8" s="136" t="s">
        <v>48</v>
      </c>
      <c r="N8" s="136"/>
    </row>
    <row r="9" spans="1:14" s="49" customFormat="1" ht="25.5">
      <c r="A9" s="132"/>
      <c r="B9" s="132"/>
      <c r="C9" s="50" t="s">
        <v>52</v>
      </c>
      <c r="D9" s="50" t="s">
        <v>53</v>
      </c>
      <c r="E9" s="132"/>
      <c r="F9" s="132"/>
      <c r="G9" s="132"/>
      <c r="H9" s="132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.75">
      <c r="A10" s="139" t="s">
        <v>37</v>
      </c>
      <c r="B10" s="139"/>
      <c r="C10" s="77">
        <f>SUM(C11:C23)</f>
        <v>32</v>
      </c>
      <c r="D10" s="77">
        <f>SUM(D11:D23)</f>
        <v>32</v>
      </c>
      <c r="E10" s="133"/>
      <c r="F10" s="134"/>
      <c r="G10" s="134"/>
      <c r="H10" s="135"/>
      <c r="I10" s="53">
        <f>SUM(I11:I23)</f>
        <v>580</v>
      </c>
      <c r="J10" s="54">
        <f>IF(I10&gt;0,I10/$C10,"")</f>
        <v>18.125</v>
      </c>
      <c r="K10" s="54">
        <f>SUM(K11:K23)</f>
        <v>9900</v>
      </c>
      <c r="L10" s="54">
        <f aca="true" t="shared" si="0" ref="L10:L23">IF(K10&gt;0,K10/$D10,"")</f>
        <v>309.375</v>
      </c>
      <c r="M10" s="54">
        <f>SUM(M11:M23)</f>
        <v>10480</v>
      </c>
      <c r="N10" s="54">
        <f>IF(M10&gt;0,M10/(SUM(C10:D10)),"")</f>
        <v>163.75</v>
      </c>
    </row>
    <row r="11" spans="1:14" ht="15.75">
      <c r="A11" s="52" t="s">
        <v>19</v>
      </c>
      <c r="B11" s="51">
        <v>3</v>
      </c>
      <c r="C11" s="78">
        <f>IF(ISBLANK($A11),"",COUNTA('1. závod'!$C$4:$C$28))</f>
        <v>6</v>
      </c>
      <c r="D11" s="78">
        <f>IF(ISBLANK($A11),"",COUNTA('2. závod'!$C$4:$C$28))</f>
        <v>6</v>
      </c>
      <c r="E11" s="132"/>
      <c r="F11" s="132"/>
      <c r="G11" s="132"/>
      <c r="H11" s="132"/>
      <c r="I11" s="55">
        <f>SUM('1. závod'!C:C)</f>
        <v>140</v>
      </c>
      <c r="J11" s="54">
        <f aca="true" t="shared" si="1" ref="J11:J23">IF(I11&gt;0,I11/$C11,"")</f>
        <v>23.333333333333332</v>
      </c>
      <c r="K11" s="55">
        <f>SUM('2. závod'!C:C)</f>
        <v>4660</v>
      </c>
      <c r="L11" s="54">
        <f t="shared" si="0"/>
        <v>776.6666666666666</v>
      </c>
      <c r="M11" s="55">
        <f>SUM(I11,K11)</f>
        <v>4800</v>
      </c>
      <c r="N11" s="54">
        <f aca="true" t="shared" si="2" ref="N11:N23">IF(M11&gt;0,M11/(SUM(C11:D11)),"")</f>
        <v>400</v>
      </c>
    </row>
    <row r="12" spans="1:14" ht="15.75">
      <c r="A12" s="52" t="s">
        <v>24</v>
      </c>
      <c r="B12" s="51">
        <f>IF(ISBLANK(A12),"",B11+5)</f>
        <v>8</v>
      </c>
      <c r="C12" s="78">
        <f>IF(ISBLANK($A12),"",COUNTA('1. závod'!$H$4:$H$28))</f>
        <v>5</v>
      </c>
      <c r="D12" s="78">
        <f>IF(ISBLANK($A12),"",COUNTA('2. závod'!$H$4:$H$28))</f>
        <v>5</v>
      </c>
      <c r="E12" s="132"/>
      <c r="F12" s="132"/>
      <c r="G12" s="132"/>
      <c r="H12" s="132"/>
      <c r="I12" s="55">
        <f>SUM('1. závod'!H:H)</f>
        <v>200</v>
      </c>
      <c r="J12" s="54">
        <f t="shared" si="1"/>
        <v>40</v>
      </c>
      <c r="K12" s="55">
        <f>SUM('2. závod'!H:H)</f>
        <v>1340</v>
      </c>
      <c r="L12" s="54">
        <f t="shared" si="0"/>
        <v>268</v>
      </c>
      <c r="M12" s="55">
        <f aca="true" t="shared" si="3" ref="M12:M17">SUM(I12,K12)</f>
        <v>1540</v>
      </c>
      <c r="N12" s="54">
        <f t="shared" si="2"/>
        <v>154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78">
        <f>IF(ISBLANK($A13),"",COUNTA('1. závod'!$M$4:$M$28))</f>
        <v>5</v>
      </c>
      <c r="D13" s="78">
        <f>IF(ISBLANK($A13),"",COUNTA('2. závod'!$M$4:$M$28))</f>
        <v>5</v>
      </c>
      <c r="E13" s="132"/>
      <c r="F13" s="132"/>
      <c r="G13" s="132"/>
      <c r="H13" s="132"/>
      <c r="I13" s="55">
        <f>SUM('1. závod'!M:M)</f>
        <v>0</v>
      </c>
      <c r="J13" s="54">
        <f t="shared" si="1"/>
      </c>
      <c r="K13" s="55">
        <f>SUM('2. závod'!M:M)</f>
        <v>2900</v>
      </c>
      <c r="L13" s="54">
        <f t="shared" si="0"/>
        <v>580</v>
      </c>
      <c r="M13" s="55">
        <f t="shared" si="3"/>
        <v>2900</v>
      </c>
      <c r="N13" s="54">
        <f t="shared" si="2"/>
        <v>290</v>
      </c>
    </row>
    <row r="14" spans="1:14" ht="15.75">
      <c r="A14" s="52" t="s">
        <v>20</v>
      </c>
      <c r="B14" s="51">
        <f t="shared" si="4"/>
        <v>18</v>
      </c>
      <c r="C14" s="78">
        <f>IF(ISBLANK($A14),"",COUNTA('1. závod'!$R$4:$R$28))</f>
        <v>5</v>
      </c>
      <c r="D14" s="78">
        <f>IF(ISBLANK($A14),"",COUNTA('2. závod'!$R$4:$R$28))</f>
        <v>5</v>
      </c>
      <c r="E14" s="132"/>
      <c r="F14" s="132"/>
      <c r="G14" s="132"/>
      <c r="H14" s="132"/>
      <c r="I14" s="55">
        <f>SUM('1. závod'!R:R)</f>
        <v>40</v>
      </c>
      <c r="J14" s="54">
        <f t="shared" si="1"/>
        <v>8</v>
      </c>
      <c r="K14" s="55">
        <f>SUM('2. závod'!R:R)</f>
        <v>0</v>
      </c>
      <c r="L14" s="54">
        <f t="shared" si="0"/>
      </c>
      <c r="M14" s="55">
        <f t="shared" si="3"/>
        <v>40</v>
      </c>
      <c r="N14" s="54">
        <f t="shared" si="2"/>
        <v>4</v>
      </c>
    </row>
    <row r="15" spans="1:14" ht="15.75" outlineLevel="1">
      <c r="A15" s="52" t="s">
        <v>21</v>
      </c>
      <c r="B15" s="51">
        <f t="shared" si="4"/>
        <v>23</v>
      </c>
      <c r="C15" s="78">
        <f>IF(ISBLANK($A15),"",COUNTA('1. závod'!$W$4:$W$28))</f>
        <v>5</v>
      </c>
      <c r="D15" s="78">
        <f>IF(ISBLANK($A15),"",COUNTA('2. závod'!$W$4:$W$27))</f>
        <v>5</v>
      </c>
      <c r="E15" s="133"/>
      <c r="F15" s="134"/>
      <c r="G15" s="134"/>
      <c r="H15" s="135"/>
      <c r="I15" s="55">
        <f>SUM('1. závod'!W:W)</f>
        <v>120</v>
      </c>
      <c r="J15" s="54">
        <f t="shared" si="1"/>
        <v>24</v>
      </c>
      <c r="K15" s="55">
        <f>SUM('2. závod'!W:W)</f>
        <v>800</v>
      </c>
      <c r="L15" s="54">
        <f t="shared" si="0"/>
        <v>160</v>
      </c>
      <c r="M15" s="55">
        <f t="shared" si="3"/>
        <v>920</v>
      </c>
      <c r="N15" s="54">
        <f t="shared" si="2"/>
        <v>92</v>
      </c>
    </row>
    <row r="16" spans="1:14" ht="15.75" outlineLevel="1">
      <c r="A16" s="52" t="s">
        <v>25</v>
      </c>
      <c r="B16" s="51">
        <f t="shared" si="4"/>
        <v>28</v>
      </c>
      <c r="C16" s="78">
        <f>IF(ISBLANK($A16),"",COUNTA('1. závod'!$AB$4:$AB$28))</f>
        <v>6</v>
      </c>
      <c r="D16" s="78">
        <f>IF(ISBLANK($A16),"",COUNTA('2. závod'!$AB$4:$AB$27))</f>
        <v>6</v>
      </c>
      <c r="E16" s="132"/>
      <c r="F16" s="132"/>
      <c r="G16" s="132"/>
      <c r="H16" s="132"/>
      <c r="I16" s="55">
        <f>SUM('1. závod'!AB:AB)</f>
        <v>80</v>
      </c>
      <c r="J16" s="54">
        <f t="shared" si="1"/>
        <v>13.333333333333334</v>
      </c>
      <c r="K16" s="55">
        <f>SUM('2. závod'!AB:AB)</f>
        <v>200</v>
      </c>
      <c r="L16" s="54">
        <f t="shared" si="0"/>
        <v>33.333333333333336</v>
      </c>
      <c r="M16" s="55">
        <f t="shared" si="3"/>
        <v>280</v>
      </c>
      <c r="N16" s="54">
        <f t="shared" si="2"/>
        <v>23.333333333333332</v>
      </c>
    </row>
    <row r="17" spans="1:14" ht="0.75" customHeight="1" outlineLevel="1">
      <c r="A17" s="52" t="s">
        <v>22</v>
      </c>
      <c r="B17" s="51">
        <f t="shared" si="4"/>
        <v>33</v>
      </c>
      <c r="C17" s="78">
        <f>IF(ISBLANK($A17),"",COUNTA('1. závod'!$AG$4:$AG$28))</f>
        <v>0</v>
      </c>
      <c r="D17" s="78">
        <f>IF(ISBLANK($A17),"",COUNTA('2. závod'!$AG$4:$AG$27))</f>
        <v>0</v>
      </c>
      <c r="E17" s="132"/>
      <c r="F17" s="132"/>
      <c r="G17" s="132"/>
      <c r="H17" s="132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51</v>
      </c>
      <c r="B18" s="51">
        <f t="shared" si="4"/>
        <v>38</v>
      </c>
      <c r="C18" s="78">
        <f>IF(ISBLANK($A18),"",COUNTA('1. závod'!$AL$4:$AL$28))</f>
        <v>0</v>
      </c>
      <c r="D18" s="78">
        <f>IF(ISBLANK($A18),"",COUNTA('2. závod'!$AL$4:$AL$27))</f>
        <v>0</v>
      </c>
      <c r="E18" s="132"/>
      <c r="F18" s="132"/>
      <c r="G18" s="132"/>
      <c r="H18" s="132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56</v>
      </c>
      <c r="B19" s="51">
        <f t="shared" si="4"/>
        <v>43</v>
      </c>
      <c r="C19" s="78">
        <f>IF(ISBLANK($A19),"",COUNTA('1. závod'!$AQ$4:$AQ$28))</f>
        <v>0</v>
      </c>
      <c r="D19" s="78">
        <f>IF(ISBLANK($A19),"",COUNTA('2. závod'!$AQ$4:$AQ$27))</f>
        <v>0</v>
      </c>
      <c r="E19" s="132"/>
      <c r="F19" s="132"/>
      <c r="G19" s="132"/>
      <c r="H19" s="132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57</v>
      </c>
      <c r="B20" s="51">
        <f t="shared" si="4"/>
        <v>48</v>
      </c>
      <c r="C20" s="78">
        <f>IF(ISBLANK($A20),"",COUNTA('1. závod'!$AV$4:$AV$28))</f>
        <v>0</v>
      </c>
      <c r="D20" s="78">
        <f>IF(ISBLANK($A20),"",COUNTA('2. závod'!$AV$4:$AV$27))</f>
        <v>0</v>
      </c>
      <c r="E20" s="133"/>
      <c r="F20" s="134"/>
      <c r="G20" s="134"/>
      <c r="H20" s="135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58</v>
      </c>
      <c r="B21" s="51">
        <f t="shared" si="4"/>
        <v>53</v>
      </c>
      <c r="C21" s="78">
        <f>IF(ISBLANK($A21),"",COUNTA('1. závod'!$BA$4:$BA$28))</f>
        <v>0</v>
      </c>
      <c r="D21" s="78">
        <f>IF(ISBLANK($A21),"",COUNTA('2. závod'!$BA$4:$BA$27))</f>
        <v>0</v>
      </c>
      <c r="E21" s="132"/>
      <c r="F21" s="132"/>
      <c r="G21" s="132"/>
      <c r="H21" s="132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59</v>
      </c>
      <c r="B22" s="51">
        <f t="shared" si="4"/>
        <v>58</v>
      </c>
      <c r="C22" s="78">
        <f>IF(ISBLANK($A22),"",COUNTA('1. závod'!$BF$4:$BF$28))</f>
        <v>0</v>
      </c>
      <c r="D22" s="78">
        <f>IF(ISBLANK($A22),"",COUNTA('2. závod'!$BF$4:$BF$27))</f>
        <v>0</v>
      </c>
      <c r="E22" s="132"/>
      <c r="F22" s="132"/>
      <c r="G22" s="132"/>
      <c r="H22" s="132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54</v>
      </c>
      <c r="B23" s="51">
        <f t="shared" si="4"/>
        <v>63</v>
      </c>
      <c r="C23" s="78">
        <f>IF(ISBLANK($A23),"",COUNTA('1. závod'!$BK$4:$BK$28))</f>
        <v>0</v>
      </c>
      <c r="D23" s="78">
        <f>IF(ISBLANK($A23),"",COUNTA('2. závod'!$BK$4:$BK$27))</f>
        <v>0</v>
      </c>
      <c r="E23" s="132"/>
      <c r="F23" s="132"/>
      <c r="G23" s="132"/>
      <c r="H23" s="132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30" t="s">
        <v>49</v>
      </c>
      <c r="E24" s="130"/>
      <c r="F24" s="130"/>
      <c r="G24" s="130"/>
      <c r="H24" s="130"/>
      <c r="I24" s="79">
        <f>MAX('Výsledková listina'!H9:H59)</f>
        <v>200</v>
      </c>
      <c r="J24" s="80"/>
      <c r="K24" s="79">
        <f>MAX('Výsledková listina'!L9:L59)</f>
        <v>2100</v>
      </c>
    </row>
    <row r="26" spans="5:9" ht="12.75">
      <c r="E26" s="14" t="s">
        <v>66</v>
      </c>
      <c r="I26">
        <f>COUNTIF('Výsledková listina'!$C:$C,"m")</f>
        <v>0</v>
      </c>
    </row>
    <row r="27" spans="5:9" ht="12.75">
      <c r="E27" s="14" t="s">
        <v>62</v>
      </c>
      <c r="I27">
        <f>COUNTIF('Výsledková listina'!$C:$C,"J")+COUNTIF('Výsledková listina'!$C:$C,"jž")</f>
        <v>0</v>
      </c>
    </row>
    <row r="28" spans="5:9" ht="12.75">
      <c r="E28" s="14" t="s">
        <v>63</v>
      </c>
      <c r="I28">
        <f>COUNTIF('Výsledková listina'!$C:$C,"KŽ")+COUNTIF('Výsledková listina'!$C:$C,"k")</f>
        <v>0</v>
      </c>
    </row>
    <row r="29" spans="5:9" ht="12.75">
      <c r="E29" s="14" t="s">
        <v>64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65</v>
      </c>
      <c r="I30">
        <f>COUNTIF('Výsledková listina'!$C:$C,"H")</f>
        <v>0</v>
      </c>
    </row>
    <row r="34" ht="12.75">
      <c r="A34" s="90" t="s">
        <v>67</v>
      </c>
    </row>
    <row r="35" ht="12.75">
      <c r="A35" s="90" t="s">
        <v>68</v>
      </c>
    </row>
    <row r="36" ht="12.75">
      <c r="A36" s="14" t="s">
        <v>70</v>
      </c>
    </row>
    <row r="37" ht="12.75">
      <c r="A37" s="14" t="s">
        <v>69</v>
      </c>
    </row>
    <row r="38" ht="11.25" customHeight="1">
      <c r="A38" s="14" t="s">
        <v>71</v>
      </c>
    </row>
    <row r="39" ht="12.75">
      <c r="A39" s="14" t="s">
        <v>80</v>
      </c>
    </row>
    <row r="41" ht="12.75">
      <c r="A41" s="90" t="s">
        <v>72</v>
      </c>
    </row>
    <row r="42" ht="12.75">
      <c r="A42" s="91" t="s">
        <v>73</v>
      </c>
    </row>
    <row r="43" ht="12.75">
      <c r="A43" s="14" t="s">
        <v>74</v>
      </c>
    </row>
    <row r="44" ht="12.75">
      <c r="A44" s="14" t="s">
        <v>79</v>
      </c>
    </row>
    <row r="47" ht="12.75">
      <c r="A47" s="90" t="s">
        <v>68</v>
      </c>
    </row>
    <row r="48" ht="12.75">
      <c r="A48" s="14" t="s">
        <v>75</v>
      </c>
    </row>
    <row r="49" ht="12.75">
      <c r="A49" s="14" t="s">
        <v>76</v>
      </c>
    </row>
    <row r="50" ht="12.75">
      <c r="A50" s="14" t="s">
        <v>77</v>
      </c>
    </row>
    <row r="51" ht="12.75">
      <c r="A51" s="14" t="s">
        <v>78</v>
      </c>
    </row>
    <row r="53" ht="12.75">
      <c r="A53" s="90" t="s">
        <v>81</v>
      </c>
    </row>
    <row r="54" ht="12.75">
      <c r="A54" s="14" t="s">
        <v>82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9" sqref="B9:B69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9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9" s="17" customFormat="1" ht="15" customHeight="1">
      <c r="B2" s="167" t="str">
        <f>CONCATENATE("Místo konání: ",'Základní list'!E2)</f>
        <v>Místo konání: 411 053 LABE 21</v>
      </c>
      <c r="C2" s="167"/>
      <c r="D2" s="167"/>
      <c r="E2" s="167"/>
      <c r="F2" s="167"/>
      <c r="G2" s="167"/>
      <c r="H2" s="167"/>
      <c r="I2" s="167"/>
      <c r="J2" s="170" t="str">
        <f>CONCATENATE("Sponzor: ",'Základní list'!E5)</f>
        <v>Sponzor: </v>
      </c>
      <c r="K2" s="170"/>
      <c r="L2" s="170"/>
      <c r="M2" s="170"/>
      <c r="N2" s="170"/>
      <c r="O2" s="170"/>
      <c r="P2" s="170"/>
      <c r="Q2" s="41"/>
      <c r="R2" s="41"/>
      <c r="S2" s="41"/>
    </row>
    <row r="3" spans="1:19" s="17" customFormat="1" ht="15">
      <c r="A3" s="18"/>
      <c r="B3" s="168" t="str">
        <f>CONCATENATE("Druh závodu: ",'Základní list'!E3)</f>
        <v>Druh závodu: O pohár Kukajících vlků</v>
      </c>
      <c r="C3" s="168"/>
      <c r="D3" s="168"/>
      <c r="E3" s="168"/>
      <c r="F3" s="168"/>
      <c r="G3" s="168"/>
      <c r="H3" s="168"/>
      <c r="I3" s="168"/>
      <c r="J3" s="170" t="str">
        <f>CONCATENATE("Hl. rozhodčí: ",'Základní list'!E6)</f>
        <v>Hl. rozhodčí: </v>
      </c>
      <c r="K3" s="170"/>
      <c r="L3" s="170"/>
      <c r="M3" s="170"/>
      <c r="N3" s="170"/>
      <c r="O3" s="170"/>
      <c r="P3" s="170"/>
      <c r="Q3" s="41"/>
      <c r="R3" s="41"/>
      <c r="S3" s="41"/>
    </row>
    <row r="4" spans="1:19" s="17" customFormat="1" ht="12.75">
      <c r="A4" s="18"/>
      <c r="B4" s="171" t="str">
        <f>CONCATENATE("Datum: ",'Základní list'!E4)</f>
        <v>Datum: 2. - 3.7.2011</v>
      </c>
      <c r="C4" s="171"/>
      <c r="D4" s="171"/>
      <c r="E4" s="171"/>
      <c r="F4" s="171"/>
      <c r="G4" s="171"/>
      <c r="H4" s="171"/>
      <c r="I4" s="171"/>
      <c r="J4" s="110" t="s">
        <v>90</v>
      </c>
      <c r="K4" s="18"/>
      <c r="L4" s="110" t="s">
        <v>92</v>
      </c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88"/>
      <c r="C5" s="88"/>
      <c r="D5" s="88"/>
      <c r="E5" s="88"/>
      <c r="F5" s="88"/>
      <c r="G5" s="88"/>
      <c r="H5" s="88"/>
      <c r="I5" s="88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64" t="s">
        <v>50</v>
      </c>
      <c r="B6" s="150" t="s">
        <v>17</v>
      </c>
      <c r="C6" s="151"/>
      <c r="D6" s="151"/>
      <c r="E6" s="152"/>
      <c r="F6" s="162" t="s">
        <v>0</v>
      </c>
      <c r="G6" s="163"/>
      <c r="H6" s="163"/>
      <c r="I6" s="169"/>
      <c r="J6" s="162" t="s">
        <v>1</v>
      </c>
      <c r="K6" s="163"/>
      <c r="L6" s="163"/>
      <c r="M6" s="169"/>
      <c r="N6" s="162" t="s">
        <v>2</v>
      </c>
      <c r="O6" s="163"/>
      <c r="P6" s="152"/>
      <c r="Q6" s="149" t="s">
        <v>26</v>
      </c>
      <c r="R6" s="142" t="s">
        <v>27</v>
      </c>
      <c r="S6" s="89"/>
    </row>
    <row r="7" spans="1:19" s="19" customFormat="1" ht="12.75" customHeight="1">
      <c r="A7" s="165"/>
      <c r="B7" s="153"/>
      <c r="C7" s="154"/>
      <c r="D7" s="154"/>
      <c r="E7" s="155"/>
      <c r="F7" s="143" t="s">
        <v>3</v>
      </c>
      <c r="G7" s="144"/>
      <c r="H7" s="159" t="s">
        <v>4</v>
      </c>
      <c r="I7" s="147" t="s">
        <v>5</v>
      </c>
      <c r="J7" s="143" t="str">
        <f>F7</f>
        <v>Sektor</v>
      </c>
      <c r="K7" s="144"/>
      <c r="L7" s="159" t="str">
        <f>H7</f>
        <v>CIPS</v>
      </c>
      <c r="M7" s="147" t="str">
        <f>I7</f>
        <v>Poř</v>
      </c>
      <c r="N7" s="157" t="str">
        <f>L7</f>
        <v>CIPS</v>
      </c>
      <c r="O7" s="147" t="s">
        <v>6</v>
      </c>
      <c r="P7" s="145" t="str">
        <f>M7</f>
        <v>Poř</v>
      </c>
      <c r="Q7" s="149"/>
      <c r="R7" s="142"/>
      <c r="S7" s="89"/>
    </row>
    <row r="8" spans="1:19" s="19" customFormat="1" ht="13.5" customHeight="1" thickBot="1">
      <c r="A8" s="166"/>
      <c r="B8" s="92" t="s">
        <v>38</v>
      </c>
      <c r="C8" s="21" t="s">
        <v>7</v>
      </c>
      <c r="D8" s="22" t="s">
        <v>91</v>
      </c>
      <c r="E8" s="93" t="s">
        <v>60</v>
      </c>
      <c r="F8" s="23" t="s">
        <v>9</v>
      </c>
      <c r="G8" s="21" t="s">
        <v>8</v>
      </c>
      <c r="H8" s="160"/>
      <c r="I8" s="148"/>
      <c r="J8" s="23" t="str">
        <f>F8</f>
        <v>sk</v>
      </c>
      <c r="K8" s="21" t="str">
        <f>G8</f>
        <v>čís</v>
      </c>
      <c r="L8" s="160"/>
      <c r="M8" s="148"/>
      <c r="N8" s="158"/>
      <c r="O8" s="148"/>
      <c r="P8" s="146"/>
      <c r="Q8" s="149"/>
      <c r="R8" s="142"/>
      <c r="S8" s="89" t="s">
        <v>61</v>
      </c>
    </row>
    <row r="9" spans="1:19" s="19" customFormat="1" ht="18" customHeight="1">
      <c r="A9" s="102">
        <v>18</v>
      </c>
      <c r="B9" s="186" t="s">
        <v>114</v>
      </c>
      <c r="C9" s="33"/>
      <c r="D9" s="34"/>
      <c r="E9" s="109"/>
      <c r="F9" s="119" t="s">
        <v>19</v>
      </c>
      <c r="G9" s="120">
        <v>2</v>
      </c>
      <c r="H9" s="126">
        <f>IF($G9="","",INDEX('1. závod'!$A:$CM,$G9+3,INDEX('Základní list'!$B:$B,MATCH($F9,'Základní list'!$A:$A,0),1)))</f>
        <v>140</v>
      </c>
      <c r="I9" s="128">
        <f>IF($G9="","",INDEX('1. závod'!$A:$CL,$G9+3,INDEX('Základní list'!$B:$B,MATCH($F9,'Základní list'!$A:$A,0),1)+2))</f>
        <v>1</v>
      </c>
      <c r="J9" s="119" t="s">
        <v>19</v>
      </c>
      <c r="K9" s="120">
        <v>3</v>
      </c>
      <c r="L9" s="114">
        <f>IF($K9="","",INDEX('2. závod'!$A:$CM,$K9+3,INDEX('Základní list'!$B:$B,MATCH($J9,'Základní list'!$A:$A,0),1)))</f>
        <v>1420</v>
      </c>
      <c r="M9" s="115">
        <f>IF($K9="","",INDEX('2. závod'!$A:$CM,$K9+3,INDEX('Základní list'!$B:$B,MATCH($J9,'Základní list'!$A:$A,0),1)+2))</f>
        <v>2</v>
      </c>
      <c r="N9" s="129">
        <f aca="true" t="shared" si="0" ref="N9:N40">IF($K9="","",SUM(H9,L9))</f>
        <v>1560</v>
      </c>
      <c r="O9" s="69">
        <f aca="true" t="shared" si="1" ref="O9:O40">IF($K9="","",SUM(I9,M9))</f>
        <v>3</v>
      </c>
      <c r="P9" s="108">
        <f>IF($N9="","",RANK(O9,O:O,1))</f>
        <v>1</v>
      </c>
      <c r="Q9" s="42" t="str">
        <f aca="true" t="shared" si="2" ref="Q9:Q40">CONCATENATE(F9,G9)</f>
        <v>A2</v>
      </c>
      <c r="R9" s="42" t="str">
        <f aca="true" t="shared" si="3" ref="R9:R40">CONCATENATE(J9,K9)</f>
        <v>A3</v>
      </c>
      <c r="S9" s="42">
        <f aca="true" t="shared" si="4" ref="S9:S40">COUNT(I9,M9)</f>
        <v>2</v>
      </c>
    </row>
    <row r="10" spans="1:19" ht="18" customHeight="1">
      <c r="A10" s="102">
        <v>6</v>
      </c>
      <c r="B10" s="187" t="s">
        <v>103</v>
      </c>
      <c r="C10" s="103"/>
      <c r="D10" s="104"/>
      <c r="E10" s="105"/>
      <c r="F10" s="121" t="s">
        <v>21</v>
      </c>
      <c r="G10" s="122">
        <v>4</v>
      </c>
      <c r="H10" s="126">
        <f>IF($G10="","",INDEX('1. závod'!$A:$CM,$G10+3,INDEX('Základní list'!$B:$B,MATCH($F10,'Základní list'!$A:$A,0),1)))</f>
        <v>120</v>
      </c>
      <c r="I10" s="127">
        <f>IF($G10="","",INDEX('1. závod'!$A:$CL,$G10+3,INDEX('Základní list'!$B:$B,MATCH($F10,'Základní list'!$A:$A,0),1)+2))</f>
        <v>1</v>
      </c>
      <c r="J10" s="119" t="s">
        <v>23</v>
      </c>
      <c r="K10" s="120">
        <v>5</v>
      </c>
      <c r="L10" s="117">
        <f>IF($K10="","",INDEX('2. závod'!$A:$CM,$K10+3,INDEX('Základní list'!$B:$B,MATCH($J10,'Základní list'!$A:$A,0),1)))</f>
        <v>960</v>
      </c>
      <c r="M10" s="118">
        <f>IF($K10="","",INDEX('2. závod'!$A:$CM,$K10+3,INDEX('Základní list'!$B:$B,MATCH($J10,'Základní list'!$A:$A,0),1)+2))</f>
        <v>2</v>
      </c>
      <c r="N10" s="106">
        <f t="shared" si="0"/>
        <v>1080</v>
      </c>
      <c r="O10" s="107">
        <f t="shared" si="1"/>
        <v>3</v>
      </c>
      <c r="P10" s="108">
        <v>2</v>
      </c>
      <c r="Q10" s="42" t="str">
        <f t="shared" si="2"/>
        <v>E4</v>
      </c>
      <c r="R10" s="42" t="str">
        <f t="shared" si="3"/>
        <v>C5</v>
      </c>
      <c r="S10" s="42">
        <f t="shared" si="4"/>
        <v>2</v>
      </c>
    </row>
    <row r="11" spans="1:19" s="19" customFormat="1" ht="18" customHeight="1">
      <c r="A11" s="102">
        <v>15</v>
      </c>
      <c r="B11" s="112" t="s">
        <v>111</v>
      </c>
      <c r="C11" s="36"/>
      <c r="D11" s="37"/>
      <c r="E11" s="112"/>
      <c r="F11" s="121" t="s">
        <v>25</v>
      </c>
      <c r="G11" s="122">
        <v>5</v>
      </c>
      <c r="H11" s="114">
        <f>IF($G11="","",INDEX('1. závod'!$A:$CM,$G11+3,INDEX('Základní list'!$B:$B,MATCH($F11,'Základní list'!$A:$A,0),1)))</f>
        <v>20</v>
      </c>
      <c r="I11" s="116">
        <f>IF($G11="","",INDEX('1. závod'!$A:$CL,$G11+3,INDEX('Základní list'!$B:$B,MATCH($F11,'Základní list'!$A:$A,0),1)+2))</f>
        <v>2.5</v>
      </c>
      <c r="J11" s="119" t="s">
        <v>25</v>
      </c>
      <c r="K11" s="120">
        <v>4</v>
      </c>
      <c r="L11" s="124">
        <f>IF($K11="","",INDEX('2. závod'!$A:$CM,$K11+3,INDEX('Základní list'!$B:$B,MATCH($J11,'Základní list'!$A:$A,0),1)))</f>
        <v>100</v>
      </c>
      <c r="M11" s="125">
        <f>IF($K11="","",INDEX('2. závod'!$A:$CM,$K11+3,INDEX('Základní list'!$B:$B,MATCH($J11,'Základní list'!$A:$A,0),1)+2))</f>
        <v>1</v>
      </c>
      <c r="N11" s="30">
        <f t="shared" si="0"/>
        <v>120</v>
      </c>
      <c r="O11" s="69">
        <f t="shared" si="1"/>
        <v>3.5</v>
      </c>
      <c r="P11" s="108">
        <f>IF($N11="","",RANK(O11,O:O,1))</f>
        <v>3</v>
      </c>
      <c r="Q11" s="42" t="str">
        <f t="shared" si="2"/>
        <v>F5</v>
      </c>
      <c r="R11" s="42" t="str">
        <f t="shared" si="3"/>
        <v>F4</v>
      </c>
      <c r="S11" s="42">
        <f t="shared" si="4"/>
        <v>2</v>
      </c>
    </row>
    <row r="12" spans="1:19" s="19" customFormat="1" ht="18" customHeight="1">
      <c r="A12" s="102">
        <v>1</v>
      </c>
      <c r="B12" s="187" t="s">
        <v>97</v>
      </c>
      <c r="C12" s="103"/>
      <c r="D12" s="104"/>
      <c r="E12" s="109"/>
      <c r="F12" s="121" t="s">
        <v>25</v>
      </c>
      <c r="G12" s="122">
        <v>4</v>
      </c>
      <c r="H12" s="126">
        <f>IF($G12="","",INDEX('1. závod'!$A:$CM,$G12+3,INDEX('Základní list'!$B:$B,MATCH($F12,'Základní list'!$A:$A,0),1)))</f>
        <v>40</v>
      </c>
      <c r="I12" s="127">
        <f>IF($G12="","",INDEX('1. závod'!$A:$CL,$G12+3,INDEX('Základní list'!$B:$B,MATCH($F12,'Základní list'!$A:$A,0),1)+2))</f>
        <v>1</v>
      </c>
      <c r="J12" s="119" t="s">
        <v>24</v>
      </c>
      <c r="K12" s="120">
        <v>5</v>
      </c>
      <c r="L12" s="117">
        <f>IF($K12="","",INDEX('2. závod'!$A:$CM,$K12+3,INDEX('Základní list'!$B:$B,MATCH($J12,'Základní list'!$A:$A,0),1)))</f>
        <v>200</v>
      </c>
      <c r="M12" s="118">
        <f>IF($K12="","",INDEX('2. závod'!$A:$CM,$K12+3,INDEX('Základní list'!$B:$B,MATCH($J12,'Základní list'!$A:$A,0),1)+2))</f>
        <v>3</v>
      </c>
      <c r="N12" s="106">
        <f t="shared" si="0"/>
        <v>240</v>
      </c>
      <c r="O12" s="107">
        <f t="shared" si="1"/>
        <v>4</v>
      </c>
      <c r="P12" s="108">
        <f>IF($N12="","",RANK(O12,O:O,1))</f>
        <v>4</v>
      </c>
      <c r="Q12" s="42" t="str">
        <f t="shared" si="2"/>
        <v>F4</v>
      </c>
      <c r="R12" s="42" t="str">
        <f t="shared" si="3"/>
        <v>B5</v>
      </c>
      <c r="S12" s="42">
        <f t="shared" si="4"/>
        <v>2</v>
      </c>
    </row>
    <row r="13" spans="1:19" s="19" customFormat="1" ht="18" customHeight="1">
      <c r="A13" s="102">
        <v>16</v>
      </c>
      <c r="B13" s="112" t="s">
        <v>112</v>
      </c>
      <c r="C13" s="36"/>
      <c r="D13" s="37"/>
      <c r="E13" s="105"/>
      <c r="F13" s="121" t="s">
        <v>24</v>
      </c>
      <c r="G13" s="122">
        <v>5</v>
      </c>
      <c r="H13" s="126">
        <f>IF($G13="","",INDEX('1. závod'!$A:$CM,$G13+3,INDEX('Základní list'!$B:$B,MATCH($F13,'Základní list'!$A:$A,0),1)))</f>
        <v>200</v>
      </c>
      <c r="I13" s="127">
        <f>IF($G13="","",INDEX('1. závod'!$A:$CL,$G13+3,INDEX('Základní list'!$B:$B,MATCH($F13,'Základní list'!$A:$A,0),1)+2))</f>
        <v>1</v>
      </c>
      <c r="J13" s="119" t="s">
        <v>25</v>
      </c>
      <c r="K13" s="120">
        <v>3</v>
      </c>
      <c r="L13" s="117">
        <f>IF($K13="","",INDEX('2. závod'!$A:$CM,$K13+3,INDEX('Základní list'!$B:$B,MATCH($J13,'Základní list'!$A:$A,0),1)))</f>
        <v>40</v>
      </c>
      <c r="M13" s="118">
        <f>IF($K13="","",INDEX('2. závod'!$A:$CM,$K13+3,INDEX('Základní list'!$B:$B,MATCH($J13,'Základní list'!$A:$A,0),1)+2))</f>
        <v>3</v>
      </c>
      <c r="N13" s="30">
        <f t="shared" si="0"/>
        <v>240</v>
      </c>
      <c r="O13" s="69">
        <f t="shared" si="1"/>
        <v>4</v>
      </c>
      <c r="P13" s="108">
        <f>IF($N13="","",RANK(O13,O:O,1))</f>
        <v>4</v>
      </c>
      <c r="Q13" s="42" t="str">
        <f t="shared" si="2"/>
        <v>B5</v>
      </c>
      <c r="R13" s="42" t="str">
        <f t="shared" si="3"/>
        <v>F3</v>
      </c>
      <c r="S13" s="42">
        <f t="shared" si="4"/>
        <v>2</v>
      </c>
    </row>
    <row r="14" spans="1:19" s="19" customFormat="1" ht="18" customHeight="1">
      <c r="A14" s="102">
        <v>7</v>
      </c>
      <c r="B14" s="112" t="s">
        <v>104</v>
      </c>
      <c r="C14" s="103"/>
      <c r="D14" s="104"/>
      <c r="E14" s="105"/>
      <c r="F14" s="121" t="s">
        <v>24</v>
      </c>
      <c r="G14" s="122">
        <v>3</v>
      </c>
      <c r="H14" s="114">
        <f>IF($G14="","",INDEX('1. závod'!$A:$CM,$G14+3,INDEX('Základní list'!$B:$B,MATCH($F14,'Základní list'!$A:$A,0),1)))</f>
        <v>0</v>
      </c>
      <c r="I14" s="116">
        <f>IF($G14="","",INDEX('1. závod'!$A:$CL,$G14+3,INDEX('Základní list'!$B:$B,MATCH($F14,'Základní list'!$A:$A,0),1)+2))</f>
        <v>3.5</v>
      </c>
      <c r="J14" s="119" t="s">
        <v>19</v>
      </c>
      <c r="K14" s="120">
        <v>2</v>
      </c>
      <c r="L14" s="124">
        <f>IF($K14="","",INDEX('2. závod'!$A:$CM,$K14+3,INDEX('Základní list'!$B:$B,MATCH($J14,'Základní list'!$A:$A,0),1)))</f>
        <v>2100</v>
      </c>
      <c r="M14" s="125">
        <f>IF($K14="","",INDEX('2. závod'!$A:$CM,$K14+3,INDEX('Základní list'!$B:$B,MATCH($J14,'Základní list'!$A:$A,0),1)+2))</f>
        <v>1</v>
      </c>
      <c r="N14" s="106">
        <f t="shared" si="0"/>
        <v>2100</v>
      </c>
      <c r="O14" s="107">
        <f t="shared" si="1"/>
        <v>4.5</v>
      </c>
      <c r="P14" s="108">
        <f>IF($N14="","",RANK(O14,O:O,1))</f>
        <v>6</v>
      </c>
      <c r="Q14" s="42" t="str">
        <f t="shared" si="2"/>
        <v>B3</v>
      </c>
      <c r="R14" s="42" t="str">
        <f t="shared" si="3"/>
        <v>A2</v>
      </c>
      <c r="S14" s="42">
        <f t="shared" si="4"/>
        <v>2</v>
      </c>
    </row>
    <row r="15" spans="1:19" ht="18" customHeight="1">
      <c r="A15" s="102">
        <v>17</v>
      </c>
      <c r="B15" s="112" t="s">
        <v>113</v>
      </c>
      <c r="C15" s="36"/>
      <c r="D15" s="37"/>
      <c r="E15" s="109"/>
      <c r="F15" s="121" t="s">
        <v>24</v>
      </c>
      <c r="G15" s="122">
        <v>1</v>
      </c>
      <c r="H15" s="114">
        <f>IF($G15="","",INDEX('1. závod'!$A:$CM,$G15+3,INDEX('Základní list'!$B:$B,MATCH($F15,'Základní list'!$A:$A,0),1)))</f>
        <v>0</v>
      </c>
      <c r="I15" s="116">
        <f>IF($G15="","",INDEX('1. závod'!$A:$CL,$G15+3,INDEX('Základní list'!$B:$B,MATCH($F15,'Základní list'!$A:$A,0),1)+2))</f>
        <v>3.5</v>
      </c>
      <c r="J15" s="119" t="s">
        <v>24</v>
      </c>
      <c r="K15" s="120">
        <v>2</v>
      </c>
      <c r="L15" s="124">
        <f>IF($K15="","",INDEX('2. závod'!$A:$CM,$K15+3,INDEX('Základní list'!$B:$B,MATCH($J15,'Základní list'!$A:$A,0),1)))</f>
        <v>840</v>
      </c>
      <c r="M15" s="125">
        <f>IF($K15="","",INDEX('2. závod'!$A:$CM,$K15+3,INDEX('Základní list'!$B:$B,MATCH($J15,'Základní list'!$A:$A,0),1)+2))</f>
        <v>1</v>
      </c>
      <c r="N15" s="30">
        <f t="shared" si="0"/>
        <v>840</v>
      </c>
      <c r="O15" s="69">
        <f t="shared" si="1"/>
        <v>4.5</v>
      </c>
      <c r="P15" s="108">
        <v>7</v>
      </c>
      <c r="Q15" s="42" t="str">
        <f t="shared" si="2"/>
        <v>B1</v>
      </c>
      <c r="R15" s="42" t="str">
        <f t="shared" si="3"/>
        <v>B2</v>
      </c>
      <c r="S15" s="42">
        <f t="shared" si="4"/>
        <v>2</v>
      </c>
    </row>
    <row r="16" spans="1:19" s="19" customFormat="1" ht="18" customHeight="1">
      <c r="A16" s="102">
        <v>26</v>
      </c>
      <c r="B16" s="112" t="s">
        <v>121</v>
      </c>
      <c r="C16" s="103"/>
      <c r="D16" s="104"/>
      <c r="E16" s="105"/>
      <c r="F16" s="121" t="s">
        <v>20</v>
      </c>
      <c r="G16" s="122">
        <v>5</v>
      </c>
      <c r="H16" s="114">
        <f>IF($G16="","",INDEX('1. závod'!$A:$CM,$G16+3,INDEX('Základní list'!$B:$B,MATCH($F16,'Základní list'!$A:$A,0),1)))</f>
        <v>0</v>
      </c>
      <c r="I16" s="116">
        <f>IF($G16="","",INDEX('1. závod'!$A:$CL,$G16+3,INDEX('Základní list'!$B:$B,MATCH($F16,'Základní list'!$A:$A,0),1)+2))</f>
        <v>3.5</v>
      </c>
      <c r="J16" s="119" t="s">
        <v>21</v>
      </c>
      <c r="K16" s="120">
        <v>3</v>
      </c>
      <c r="L16" s="124">
        <f>IF($K16="","",INDEX('2. závod'!$A:$CM,$K16+3,INDEX('Základní list'!$B:$B,MATCH($J16,'Základní list'!$A:$A,0),1)))</f>
        <v>780</v>
      </c>
      <c r="M16" s="125">
        <f>IF($K16="","",INDEX('2. závod'!$A:$CM,$K16+3,INDEX('Základní list'!$B:$B,MATCH($J16,'Základní list'!$A:$A,0),1)+2))</f>
        <v>1</v>
      </c>
      <c r="N16" s="106">
        <f t="shared" si="0"/>
        <v>780</v>
      </c>
      <c r="O16" s="107">
        <f t="shared" si="1"/>
        <v>4.5</v>
      </c>
      <c r="P16" s="108">
        <v>8</v>
      </c>
      <c r="Q16" s="42" t="str">
        <f t="shared" si="2"/>
        <v>D5</v>
      </c>
      <c r="R16" s="42" t="str">
        <f t="shared" si="3"/>
        <v>E3</v>
      </c>
      <c r="S16" s="42">
        <f t="shared" si="4"/>
        <v>2</v>
      </c>
    </row>
    <row r="17" spans="1:19" s="19" customFormat="1" ht="18" customHeight="1">
      <c r="A17" s="102">
        <v>12</v>
      </c>
      <c r="B17" s="187" t="s">
        <v>108</v>
      </c>
      <c r="C17" s="103"/>
      <c r="D17" s="104"/>
      <c r="E17" s="105"/>
      <c r="F17" s="121" t="s">
        <v>24</v>
      </c>
      <c r="G17" s="122">
        <v>2</v>
      </c>
      <c r="H17" s="114">
        <f>IF($G17="","",INDEX('1. závod'!$A:$CM,$G17+3,INDEX('Základní list'!$B:$B,MATCH($F17,'Základní list'!$A:$A,0),1)))</f>
        <v>0</v>
      </c>
      <c r="I17" s="116">
        <f>IF($G17="","",INDEX('1. závod'!$A:$CL,$G17+3,INDEX('Základní list'!$B:$B,MATCH($F17,'Základní list'!$A:$A,0),1)+2))</f>
        <v>3.5</v>
      </c>
      <c r="J17" s="119" t="s">
        <v>24</v>
      </c>
      <c r="K17" s="120">
        <v>1</v>
      </c>
      <c r="L17" s="117">
        <f>IF($K17="","",INDEX('2. závod'!$A:$CM,$K17+3,INDEX('Základní list'!$B:$B,MATCH($J17,'Základní list'!$A:$A,0),1)))</f>
        <v>300</v>
      </c>
      <c r="M17" s="118">
        <f>IF($K17="","",INDEX('2. závod'!$A:$CM,$K17+3,INDEX('Základní list'!$B:$B,MATCH($J17,'Základní list'!$A:$A,0),1)+2))</f>
        <v>2</v>
      </c>
      <c r="N17" s="106">
        <f t="shared" si="0"/>
        <v>300</v>
      </c>
      <c r="O17" s="107">
        <f t="shared" si="1"/>
        <v>5.5</v>
      </c>
      <c r="P17" s="108">
        <f>IF($N17="","",RANK(O17,O:O,1))</f>
        <v>9</v>
      </c>
      <c r="Q17" s="42" t="str">
        <f t="shared" si="2"/>
        <v>B2</v>
      </c>
      <c r="R17" s="42" t="str">
        <f t="shared" si="3"/>
        <v>B1</v>
      </c>
      <c r="S17" s="42">
        <f t="shared" si="4"/>
        <v>2</v>
      </c>
    </row>
    <row r="18" spans="1:19" ht="18" customHeight="1">
      <c r="A18" s="102">
        <v>21</v>
      </c>
      <c r="B18" s="112" t="s">
        <v>116</v>
      </c>
      <c r="C18" s="103"/>
      <c r="D18" s="104"/>
      <c r="E18" s="109"/>
      <c r="F18" s="121" t="s">
        <v>21</v>
      </c>
      <c r="G18" s="122">
        <v>3</v>
      </c>
      <c r="H18" s="114">
        <f>IF($G18="","",INDEX('1. závod'!$A:$CM,$G18+3,INDEX('Základní list'!$B:$B,MATCH($F18,'Základní list'!$A:$A,0),1)))</f>
        <v>0</v>
      </c>
      <c r="I18" s="116">
        <f>IF($G18="","",INDEX('1. závod'!$A:$CL,$G18+3,INDEX('Základní list'!$B:$B,MATCH($F18,'Základní list'!$A:$A,0),1)+2))</f>
        <v>3.5</v>
      </c>
      <c r="J18" s="119" t="s">
        <v>25</v>
      </c>
      <c r="K18" s="120">
        <v>6</v>
      </c>
      <c r="L18" s="117">
        <f>IF($K18="","",INDEX('2. závod'!$A:$CM,$K18+3,INDEX('Základní list'!$B:$B,MATCH($J18,'Základní list'!$A:$A,0),1)))</f>
        <v>60</v>
      </c>
      <c r="M18" s="118">
        <f>IF($K18="","",INDEX('2. závod'!$A:$CM,$K18+3,INDEX('Základní list'!$B:$B,MATCH($J18,'Základní list'!$A:$A,0),1)+2))</f>
        <v>2</v>
      </c>
      <c r="N18" s="106">
        <f t="shared" si="0"/>
        <v>60</v>
      </c>
      <c r="O18" s="107">
        <f t="shared" si="1"/>
        <v>5.5</v>
      </c>
      <c r="P18" s="108">
        <v>10</v>
      </c>
      <c r="Q18" s="42" t="str">
        <f t="shared" si="2"/>
        <v>E3</v>
      </c>
      <c r="R18" s="42" t="str">
        <f t="shared" si="3"/>
        <v>F6</v>
      </c>
      <c r="S18" s="42">
        <f t="shared" si="4"/>
        <v>2</v>
      </c>
    </row>
    <row r="19" spans="1:19" ht="18" customHeight="1">
      <c r="A19" s="102">
        <v>9</v>
      </c>
      <c r="B19" s="112" t="s">
        <v>105</v>
      </c>
      <c r="C19" s="36"/>
      <c r="D19" s="37"/>
      <c r="E19" s="105"/>
      <c r="F19" s="121" t="s">
        <v>20</v>
      </c>
      <c r="G19" s="122">
        <v>4</v>
      </c>
      <c r="H19" s="126">
        <f>IF($G19="","",INDEX('1. závod'!$A:$CM,$G19+3,INDEX('Základní list'!$B:$B,MATCH($F19,'Základní list'!$A:$A,0),1)))</f>
        <v>40</v>
      </c>
      <c r="I19" s="127">
        <f>IF($G19="","",INDEX('1. závod'!$A:$CL,$G19+3,INDEX('Základní list'!$B:$B,MATCH($F19,'Základní list'!$A:$A,0),1)+2))</f>
        <v>1</v>
      </c>
      <c r="J19" s="119" t="s">
        <v>24</v>
      </c>
      <c r="K19" s="120">
        <v>4</v>
      </c>
      <c r="L19" s="117">
        <f>IF($K19="","",INDEX('2. závod'!$A:$CM,$K19+3,INDEX('Základní list'!$B:$B,MATCH($J19,'Základní list'!$A:$A,0),1)))</f>
        <v>0</v>
      </c>
      <c r="M19" s="118">
        <f>IF($K19="","",INDEX('2. závod'!$A:$CM,$K19+3,INDEX('Základní list'!$B:$B,MATCH($J19,'Základní list'!$A:$A,0),1)+2))</f>
        <v>4.5</v>
      </c>
      <c r="N19" s="30">
        <f t="shared" si="0"/>
        <v>40</v>
      </c>
      <c r="O19" s="69">
        <f t="shared" si="1"/>
        <v>5.5</v>
      </c>
      <c r="P19" s="108">
        <v>11</v>
      </c>
      <c r="Q19" s="42" t="str">
        <f t="shared" si="2"/>
        <v>D4</v>
      </c>
      <c r="R19" s="42" t="str">
        <f t="shared" si="3"/>
        <v>B4</v>
      </c>
      <c r="S19" s="42">
        <f t="shared" si="4"/>
        <v>2</v>
      </c>
    </row>
    <row r="20" spans="1:19" ht="18" customHeight="1" collapsed="1">
      <c r="A20" s="102">
        <v>27</v>
      </c>
      <c r="B20" s="112" t="s">
        <v>122</v>
      </c>
      <c r="C20" s="36"/>
      <c r="D20" s="37"/>
      <c r="E20" s="105"/>
      <c r="F20" s="121" t="s">
        <v>25</v>
      </c>
      <c r="G20" s="122">
        <v>6</v>
      </c>
      <c r="H20" s="114">
        <f>IF($G20="","",INDEX('1. závod'!$A:$CM,$G20+3,INDEX('Základní list'!$B:$B,MATCH($F20,'Základní list'!$A:$A,0),1)))</f>
        <v>0</v>
      </c>
      <c r="I20" s="116">
        <f>IF($G20="","",INDEX('1. závod'!$A:$CL,$G20+3,INDEX('Základní list'!$B:$B,MATCH($F20,'Základní list'!$A:$A,0),1)+2))</f>
        <v>5</v>
      </c>
      <c r="J20" s="119" t="s">
        <v>23</v>
      </c>
      <c r="K20" s="120">
        <v>2</v>
      </c>
      <c r="L20" s="124">
        <f>IF($K20="","",INDEX('2. závod'!$A:$CM,$K20+3,INDEX('Základní list'!$B:$B,MATCH($J20,'Základní list'!$A:$A,0),1)))</f>
        <v>1600</v>
      </c>
      <c r="M20" s="125">
        <f>IF($K20="","",INDEX('2. závod'!$A:$CM,$K20+3,INDEX('Základní list'!$B:$B,MATCH($J20,'Základní list'!$A:$A,0),1)+2))</f>
        <v>1</v>
      </c>
      <c r="N20" s="30">
        <f t="shared" si="0"/>
        <v>1600</v>
      </c>
      <c r="O20" s="69">
        <f t="shared" si="1"/>
        <v>6</v>
      </c>
      <c r="P20" s="108">
        <f>IF($N20="","",RANK(O20,O:O,1))</f>
        <v>12</v>
      </c>
      <c r="Q20" s="42" t="str">
        <f t="shared" si="2"/>
        <v>F6</v>
      </c>
      <c r="R20" s="42" t="str">
        <f t="shared" si="3"/>
        <v>C2</v>
      </c>
      <c r="S20" s="42">
        <f t="shared" si="4"/>
        <v>2</v>
      </c>
    </row>
    <row r="21" spans="1:19" ht="18" customHeight="1">
      <c r="A21" s="102">
        <v>2</v>
      </c>
      <c r="B21" s="187" t="s">
        <v>98</v>
      </c>
      <c r="C21" s="103"/>
      <c r="D21" s="104"/>
      <c r="E21" s="109"/>
      <c r="F21" s="121" t="s">
        <v>23</v>
      </c>
      <c r="G21" s="122">
        <v>1</v>
      </c>
      <c r="H21" s="114">
        <f>IF($G21="","",INDEX('1. závod'!$A:$CM,$G21+3,INDEX('Základní list'!$B:$B,MATCH($F21,'Základní list'!$A:$A,0),1)))</f>
        <v>0</v>
      </c>
      <c r="I21" s="116">
        <f>IF($G21="","",INDEX('1. závod'!$A:$CL,$G21+3,INDEX('Základní list'!$B:$B,MATCH($F21,'Základní list'!$A:$A,0),1)+2))</f>
        <v>3</v>
      </c>
      <c r="J21" s="119" t="s">
        <v>20</v>
      </c>
      <c r="K21" s="120">
        <v>3</v>
      </c>
      <c r="L21" s="117">
        <f>IF($K21="","",INDEX('2. závod'!$A:$CM,$K21+3,INDEX('Základní list'!$B:$B,MATCH($J21,'Základní list'!$A:$A,0),1)))</f>
        <v>0</v>
      </c>
      <c r="M21" s="118">
        <f>IF($K21="","",INDEX('2. závod'!$A:$CM,$K21+3,INDEX('Základní list'!$B:$B,MATCH($J21,'Základní list'!$A:$A,0),1)+2))</f>
        <v>3</v>
      </c>
      <c r="N21" s="106">
        <f t="shared" si="0"/>
        <v>0</v>
      </c>
      <c r="O21" s="107">
        <f t="shared" si="1"/>
        <v>6</v>
      </c>
      <c r="P21" s="108">
        <v>13</v>
      </c>
      <c r="Q21" s="42" t="str">
        <f t="shared" si="2"/>
        <v>C1</v>
      </c>
      <c r="R21" s="42" t="str">
        <f t="shared" si="3"/>
        <v>D3</v>
      </c>
      <c r="S21" s="42">
        <f t="shared" si="4"/>
        <v>2</v>
      </c>
    </row>
    <row r="22" spans="1:19" s="19" customFormat="1" ht="18" customHeight="1">
      <c r="A22" s="102">
        <v>3</v>
      </c>
      <c r="B22" s="112" t="s">
        <v>100</v>
      </c>
      <c r="C22" s="36"/>
      <c r="D22" s="37"/>
      <c r="E22" s="105"/>
      <c r="F22" s="121" t="s">
        <v>23</v>
      </c>
      <c r="G22" s="122">
        <v>5</v>
      </c>
      <c r="H22" s="114">
        <f>IF($G22="","",INDEX('1. závod'!$A:$CM,$G22+3,INDEX('Základní list'!$B:$B,MATCH($F22,'Základní list'!$A:$A,0),1)))</f>
        <v>0</v>
      </c>
      <c r="I22" s="116">
        <f>IF($G22="","",INDEX('1. závod'!$A:$CL,$G22+3,INDEX('Základní list'!$B:$B,MATCH($F22,'Základní list'!$A:$A,0),1)+2))</f>
        <v>3</v>
      </c>
      <c r="J22" s="119" t="s">
        <v>20</v>
      </c>
      <c r="K22" s="120">
        <v>4</v>
      </c>
      <c r="L22" s="117">
        <f>IF($K22="","",INDEX('2. závod'!$A:$CM,$K22+3,INDEX('Základní list'!$B:$B,MATCH($J22,'Základní list'!$A:$A,0),1)))</f>
        <v>0</v>
      </c>
      <c r="M22" s="118">
        <f>IF($K22="","",INDEX('2. závod'!$A:$CM,$K22+3,INDEX('Základní list'!$B:$B,MATCH($J22,'Základní list'!$A:$A,0),1)+2))</f>
        <v>3</v>
      </c>
      <c r="N22" s="30">
        <f t="shared" si="0"/>
        <v>0</v>
      </c>
      <c r="O22" s="69">
        <f t="shared" si="1"/>
        <v>6</v>
      </c>
      <c r="P22" s="108">
        <v>13</v>
      </c>
      <c r="Q22" s="42" t="str">
        <f t="shared" si="2"/>
        <v>C5</v>
      </c>
      <c r="R22" s="42" t="str">
        <f t="shared" si="3"/>
        <v>D4</v>
      </c>
      <c r="S22" s="42">
        <f t="shared" si="4"/>
        <v>2</v>
      </c>
    </row>
    <row r="23" spans="1:19" ht="18" customHeight="1">
      <c r="A23" s="102">
        <v>25</v>
      </c>
      <c r="B23" s="112" t="s">
        <v>120</v>
      </c>
      <c r="C23" s="36"/>
      <c r="D23" s="37"/>
      <c r="E23" s="105"/>
      <c r="F23" s="121" t="s">
        <v>23</v>
      </c>
      <c r="G23" s="122">
        <v>3</v>
      </c>
      <c r="H23" s="114">
        <f>IF($G23="","",INDEX('1. závod'!$A:$CM,$G23+3,INDEX('Základní list'!$B:$B,MATCH($F23,'Základní list'!$A:$A,0),1)))</f>
        <v>0</v>
      </c>
      <c r="I23" s="116">
        <f>IF($G23="","",INDEX('1. závod'!$A:$CL,$G23+3,INDEX('Základní list'!$B:$B,MATCH($F23,'Základní list'!$A:$A,0),1)+2))</f>
        <v>3</v>
      </c>
      <c r="J23" s="119" t="s">
        <v>20</v>
      </c>
      <c r="K23" s="120">
        <v>5</v>
      </c>
      <c r="L23" s="117">
        <f>IF($K23="","",INDEX('2. závod'!$A:$CM,$K23+3,INDEX('Základní list'!$B:$B,MATCH($J23,'Základní list'!$A:$A,0),1)))</f>
        <v>0</v>
      </c>
      <c r="M23" s="118">
        <f>IF($K23="","",INDEX('2. závod'!$A:$CM,$K23+3,INDEX('Základní list'!$B:$B,MATCH($J23,'Základní list'!$A:$A,0),1)+2))</f>
        <v>3</v>
      </c>
      <c r="N23" s="30">
        <f t="shared" si="0"/>
        <v>0</v>
      </c>
      <c r="O23" s="69">
        <f t="shared" si="1"/>
        <v>6</v>
      </c>
      <c r="P23" s="108">
        <v>13</v>
      </c>
      <c r="Q23" s="42" t="str">
        <f t="shared" si="2"/>
        <v>C3</v>
      </c>
      <c r="R23" s="42" t="str">
        <f t="shared" si="3"/>
        <v>D5</v>
      </c>
      <c r="S23" s="42">
        <f t="shared" si="4"/>
        <v>2</v>
      </c>
    </row>
    <row r="24" spans="1:19" ht="18" customHeight="1">
      <c r="A24" s="102">
        <v>8</v>
      </c>
      <c r="B24" s="187" t="s">
        <v>128</v>
      </c>
      <c r="C24" s="103"/>
      <c r="D24" s="104"/>
      <c r="E24" s="109"/>
      <c r="F24" s="121" t="s">
        <v>21</v>
      </c>
      <c r="G24" s="122">
        <v>2</v>
      </c>
      <c r="H24" s="114">
        <f>IF($G24="","",INDEX('1. závod'!$A:$CM,$G24+3,INDEX('Základní list'!$B:$B,MATCH($F24,'Základní list'!$A:$A,0),1)))</f>
        <v>0</v>
      </c>
      <c r="I24" s="116">
        <f>IF($G24="","",INDEX('1. závod'!$A:$CL,$G24+3,INDEX('Základní list'!$B:$B,MATCH($F24,'Základní list'!$A:$A,0),1)+2))</f>
        <v>3.5</v>
      </c>
      <c r="J24" s="119" t="s">
        <v>23</v>
      </c>
      <c r="K24" s="120">
        <v>1</v>
      </c>
      <c r="L24" s="117">
        <f>IF($K24="","",INDEX('2. závod'!$A:$CM,$K24+3,INDEX('Základní list'!$B:$B,MATCH($J24,'Základní list'!$A:$A,0),1)))</f>
        <v>340</v>
      </c>
      <c r="M24" s="118">
        <f>IF($K24="","",INDEX('2. závod'!$A:$CM,$K24+3,INDEX('Základní list'!$B:$B,MATCH($J24,'Základní list'!$A:$A,0),1)+2))</f>
        <v>3</v>
      </c>
      <c r="N24" s="106">
        <f t="shared" si="0"/>
        <v>340</v>
      </c>
      <c r="O24" s="107">
        <f t="shared" si="1"/>
        <v>6.5</v>
      </c>
      <c r="P24" s="108">
        <f>IF($N24="","",RANK(O24,O:O,1))</f>
        <v>16</v>
      </c>
      <c r="Q24" s="42" t="str">
        <f t="shared" si="2"/>
        <v>E2</v>
      </c>
      <c r="R24" s="42" t="str">
        <f t="shared" si="3"/>
        <v>C1</v>
      </c>
      <c r="S24" s="42">
        <f t="shared" si="4"/>
        <v>2</v>
      </c>
    </row>
    <row r="25" spans="1:19" s="19" customFormat="1" ht="18" customHeight="1">
      <c r="A25" s="102">
        <v>11</v>
      </c>
      <c r="B25" s="112" t="s">
        <v>107</v>
      </c>
      <c r="C25" s="103"/>
      <c r="D25" s="104"/>
      <c r="E25" s="105"/>
      <c r="F25" s="121" t="s">
        <v>21</v>
      </c>
      <c r="G25" s="122">
        <v>1</v>
      </c>
      <c r="H25" s="114">
        <f>IF($G25="","",INDEX('1. závod'!$A:$CM,$G25+3,INDEX('Základní list'!$B:$B,MATCH($F25,'Základní list'!$A:$A,0),1)))</f>
        <v>0</v>
      </c>
      <c r="I25" s="116">
        <f>IF($G25="","",INDEX('1. závod'!$A:$CL,$G25+3,INDEX('Základní list'!$B:$B,MATCH($F25,'Základní list'!$A:$A,0),1)+2))</f>
        <v>3.5</v>
      </c>
      <c r="J25" s="119" t="s">
        <v>20</v>
      </c>
      <c r="K25" s="120">
        <v>2</v>
      </c>
      <c r="L25" s="117">
        <f>IF($K25="","",INDEX('2. závod'!$A:$CM,$K25+3,INDEX('Základní list'!$B:$B,MATCH($J25,'Základní list'!$A:$A,0),1)))</f>
        <v>0</v>
      </c>
      <c r="M25" s="118">
        <f>IF($K25="","",INDEX('2. závod'!$A:$CM,$K25+3,INDEX('Základní list'!$B:$B,MATCH($J25,'Základní list'!$A:$A,0),1)+2))</f>
        <v>3</v>
      </c>
      <c r="N25" s="106">
        <f t="shared" si="0"/>
        <v>0</v>
      </c>
      <c r="O25" s="107">
        <f t="shared" si="1"/>
        <v>6.5</v>
      </c>
      <c r="P25" s="108">
        <v>17</v>
      </c>
      <c r="Q25" s="42" t="str">
        <f t="shared" si="2"/>
        <v>E1</v>
      </c>
      <c r="R25" s="42" t="str">
        <f t="shared" si="3"/>
        <v>D2</v>
      </c>
      <c r="S25" s="42">
        <f t="shared" si="4"/>
        <v>2</v>
      </c>
    </row>
    <row r="26" spans="1:19" s="19" customFormat="1" ht="18" customHeight="1">
      <c r="A26" s="102">
        <v>22</v>
      </c>
      <c r="B26" s="112" t="s">
        <v>117</v>
      </c>
      <c r="C26" s="36"/>
      <c r="D26" s="37"/>
      <c r="E26" s="105"/>
      <c r="F26" s="121" t="s">
        <v>21</v>
      </c>
      <c r="G26" s="122">
        <v>5</v>
      </c>
      <c r="H26" s="114">
        <f>IF($G26="","",INDEX('1. závod'!$A:$CM,$G26+3,INDEX('Základní list'!$B:$B,MATCH($F26,'Základní list'!$A:$A,0),1)))</f>
        <v>0</v>
      </c>
      <c r="I26" s="116">
        <f>IF($G26="","",INDEX('1. závod'!$A:$CL,$G26+3,INDEX('Základní list'!$B:$B,MATCH($F26,'Základní list'!$A:$A,0),1)+2))</f>
        <v>3.5</v>
      </c>
      <c r="J26" s="119" t="s">
        <v>20</v>
      </c>
      <c r="K26" s="120">
        <v>1</v>
      </c>
      <c r="L26" s="117">
        <f>IF($K26="","",INDEX('2. závod'!$A:$CM,$K26+3,INDEX('Základní list'!$B:$B,MATCH($J26,'Základní list'!$A:$A,0),1)))</f>
        <v>0</v>
      </c>
      <c r="M26" s="118">
        <f>IF($K26="","",INDEX('2. závod'!$A:$CM,$K26+3,INDEX('Základní list'!$B:$B,MATCH($J26,'Základní list'!$A:$A,0),1)+2))</f>
        <v>3</v>
      </c>
      <c r="N26" s="30">
        <f t="shared" si="0"/>
        <v>0</v>
      </c>
      <c r="O26" s="69">
        <f t="shared" si="1"/>
        <v>6.5</v>
      </c>
      <c r="P26" s="108">
        <v>18</v>
      </c>
      <c r="Q26" s="42" t="str">
        <f t="shared" si="2"/>
        <v>E5</v>
      </c>
      <c r="R26" s="42" t="str">
        <f t="shared" si="3"/>
        <v>D1</v>
      </c>
      <c r="S26" s="42">
        <f t="shared" si="4"/>
        <v>2</v>
      </c>
    </row>
    <row r="27" spans="1:19" ht="18" customHeight="1">
      <c r="A27" s="102">
        <v>14</v>
      </c>
      <c r="B27" s="112" t="s">
        <v>110</v>
      </c>
      <c r="C27" s="36"/>
      <c r="D27" s="37"/>
      <c r="E27" s="109"/>
      <c r="F27" s="121" t="s">
        <v>19</v>
      </c>
      <c r="G27" s="122">
        <v>4</v>
      </c>
      <c r="H27" s="114">
        <f>IF($G27="","",INDEX('1. závod'!$A:$CM,$G27+3,INDEX('Základní list'!$B:$B,MATCH($F27,'Základní list'!$A:$A,0),1)))</f>
        <v>0</v>
      </c>
      <c r="I27" s="116">
        <f>IF($G27="","",INDEX('1. závod'!$A:$CL,$G27+3,INDEX('Základní list'!$B:$B,MATCH($F27,'Základní list'!$A:$A,0),1)+2))</f>
        <v>4</v>
      </c>
      <c r="J27" s="119" t="s">
        <v>19</v>
      </c>
      <c r="K27" s="120">
        <v>1</v>
      </c>
      <c r="L27" s="117">
        <f>IF($K27="","",INDEX('2. závod'!$A:$CM,$K27+3,INDEX('Základní list'!$B:$B,MATCH($J27,'Základní list'!$A:$A,0),1)))</f>
        <v>1020</v>
      </c>
      <c r="M27" s="118">
        <f>IF($K27="","",INDEX('2. závod'!$A:$CM,$K27+3,INDEX('Základní list'!$B:$B,MATCH($J27,'Základní list'!$A:$A,0),1)+2))</f>
        <v>3</v>
      </c>
      <c r="N27" s="30">
        <f t="shared" si="0"/>
        <v>1020</v>
      </c>
      <c r="O27" s="69">
        <f t="shared" si="1"/>
        <v>7</v>
      </c>
      <c r="P27" s="108">
        <f>IF($N27="","",RANK(O27,O:O,1))</f>
        <v>19</v>
      </c>
      <c r="Q27" s="42" t="str">
        <f t="shared" si="2"/>
        <v>A4</v>
      </c>
      <c r="R27" s="42" t="str">
        <f t="shared" si="3"/>
        <v>A1</v>
      </c>
      <c r="S27" s="42">
        <f t="shared" si="4"/>
        <v>2</v>
      </c>
    </row>
    <row r="28" spans="1:19" s="19" customFormat="1" ht="18" customHeight="1">
      <c r="A28" s="102">
        <v>13</v>
      </c>
      <c r="B28" s="112" t="s">
        <v>109</v>
      </c>
      <c r="C28" s="36"/>
      <c r="D28" s="37"/>
      <c r="E28" s="105"/>
      <c r="F28" s="121" t="s">
        <v>23</v>
      </c>
      <c r="G28" s="122">
        <v>4</v>
      </c>
      <c r="H28" s="114">
        <f>IF($G28="","",INDEX('1. závod'!$A:$CM,$G28+3,INDEX('Základní list'!$B:$B,MATCH($F28,'Základní list'!$A:$A,0),1)))</f>
        <v>0</v>
      </c>
      <c r="I28" s="116">
        <f>IF($G28="","",INDEX('1. závod'!$A:$CL,$G28+3,INDEX('Základní list'!$B:$B,MATCH($F28,'Základní list'!$A:$A,0),1)+2))</f>
        <v>3</v>
      </c>
      <c r="J28" s="119" t="s">
        <v>19</v>
      </c>
      <c r="K28" s="120">
        <v>6</v>
      </c>
      <c r="L28" s="117">
        <f>IF($K28="","",INDEX('2. závod'!$A:$CM,$K28+3,INDEX('Základní list'!$B:$B,MATCH($J28,'Základní list'!$A:$A,0),1)))</f>
        <v>120</v>
      </c>
      <c r="M28" s="118">
        <f>IF($K28="","",INDEX('2. závod'!$A:$CM,$K28+3,INDEX('Základní list'!$B:$B,MATCH($J28,'Základní list'!$A:$A,0),1)+2))</f>
        <v>4</v>
      </c>
      <c r="N28" s="30">
        <f t="shared" si="0"/>
        <v>120</v>
      </c>
      <c r="O28" s="69">
        <f t="shared" si="1"/>
        <v>7</v>
      </c>
      <c r="P28" s="108">
        <v>20</v>
      </c>
      <c r="Q28" s="42" t="str">
        <f t="shared" si="2"/>
        <v>C4</v>
      </c>
      <c r="R28" s="42" t="str">
        <f t="shared" si="3"/>
        <v>A6</v>
      </c>
      <c r="S28" s="42">
        <f t="shared" si="4"/>
        <v>2</v>
      </c>
    </row>
    <row r="29" spans="1:19" ht="18" customHeight="1">
      <c r="A29" s="102">
        <v>28</v>
      </c>
      <c r="B29" s="112" t="s">
        <v>123</v>
      </c>
      <c r="C29" s="36"/>
      <c r="D29" s="37"/>
      <c r="E29" s="105"/>
      <c r="F29" s="121" t="s">
        <v>25</v>
      </c>
      <c r="G29" s="122">
        <v>2</v>
      </c>
      <c r="H29" s="114">
        <f>IF($G29="","",INDEX('1. závod'!$A:$CM,$G29+3,INDEX('Základní list'!$B:$B,MATCH($F29,'Základní list'!$A:$A,0),1)))</f>
        <v>0</v>
      </c>
      <c r="I29" s="116">
        <f>IF($G29="","",INDEX('1. závod'!$A:$CL,$G29+3,INDEX('Základní list'!$B:$B,MATCH($F29,'Základní list'!$A:$A,0),1)+2))</f>
        <v>5</v>
      </c>
      <c r="J29" s="119" t="s">
        <v>21</v>
      </c>
      <c r="K29" s="120">
        <v>4</v>
      </c>
      <c r="L29" s="117">
        <f>IF($K29="","",INDEX('2. závod'!$A:$CM,$K29+3,INDEX('Základní list'!$B:$B,MATCH($J29,'Základní list'!$A:$A,0),1)))</f>
        <v>20</v>
      </c>
      <c r="M29" s="118">
        <f>IF($K29="","",INDEX('2. závod'!$A:$CM,$K29+3,INDEX('Základní list'!$B:$B,MATCH($J29,'Základní list'!$A:$A,0),1)+2))</f>
        <v>2</v>
      </c>
      <c r="N29" s="30">
        <f t="shared" si="0"/>
        <v>20</v>
      </c>
      <c r="O29" s="69">
        <f t="shared" si="1"/>
        <v>7</v>
      </c>
      <c r="P29" s="108">
        <v>21</v>
      </c>
      <c r="Q29" s="42" t="str">
        <f t="shared" si="2"/>
        <v>F2</v>
      </c>
      <c r="R29" s="42" t="str">
        <f t="shared" si="3"/>
        <v>E4</v>
      </c>
      <c r="S29" s="42">
        <f t="shared" si="4"/>
        <v>2</v>
      </c>
    </row>
    <row r="30" spans="1:19" ht="18" customHeight="1">
      <c r="A30" s="102">
        <v>4</v>
      </c>
      <c r="B30" s="112" t="s">
        <v>101</v>
      </c>
      <c r="C30" s="36"/>
      <c r="D30" s="37"/>
      <c r="E30" s="109"/>
      <c r="F30" s="121" t="s">
        <v>25</v>
      </c>
      <c r="G30" s="122">
        <v>1</v>
      </c>
      <c r="H30" s="114">
        <f>IF($G30="","",INDEX('1. závod'!$A:$CM,$G30+3,INDEX('Základní list'!$B:$B,MATCH($F30,'Základní list'!$A:$A,0),1)))</f>
        <v>20</v>
      </c>
      <c r="I30" s="116">
        <f>IF($G30="","",INDEX('1. závod'!$A:$CL,$G30+3,INDEX('Základní list'!$B:$B,MATCH($F30,'Základní list'!$A:$A,0),1)+2))</f>
        <v>2.5</v>
      </c>
      <c r="J30" s="119" t="s">
        <v>25</v>
      </c>
      <c r="K30" s="120">
        <v>2</v>
      </c>
      <c r="L30" s="117">
        <f>IF($K30="","",INDEX('2. závod'!$A:$CM,$K30+3,INDEX('Základní list'!$B:$B,MATCH($J30,'Základní list'!$A:$A,0),1)))</f>
        <v>0</v>
      </c>
      <c r="M30" s="118">
        <f>IF($K30="","",INDEX('2. závod'!$A:$CM,$K30+3,INDEX('Základní list'!$B:$B,MATCH($J30,'Základní list'!$A:$A,0),1)+2))</f>
        <v>5</v>
      </c>
      <c r="N30" s="30">
        <f t="shared" si="0"/>
        <v>20</v>
      </c>
      <c r="O30" s="69">
        <f t="shared" si="1"/>
        <v>7.5</v>
      </c>
      <c r="P30" s="108">
        <f>IF($N30="","",RANK(O30,O:O,1))</f>
        <v>22</v>
      </c>
      <c r="Q30" s="42" t="str">
        <f t="shared" si="2"/>
        <v>F1</v>
      </c>
      <c r="R30" s="42" t="str">
        <f t="shared" si="3"/>
        <v>F2</v>
      </c>
      <c r="S30" s="42">
        <f t="shared" si="4"/>
        <v>2</v>
      </c>
    </row>
    <row r="31" spans="1:19" ht="18" customHeight="1" collapsed="1">
      <c r="A31" s="102">
        <v>20</v>
      </c>
      <c r="B31" s="112" t="s">
        <v>99</v>
      </c>
      <c r="C31" s="36"/>
      <c r="D31" s="37"/>
      <c r="E31" s="105"/>
      <c r="F31" s="121" t="s">
        <v>20</v>
      </c>
      <c r="G31" s="122">
        <v>3</v>
      </c>
      <c r="H31" s="114">
        <f>IF($G31="","",INDEX('1. závod'!$A:$CM,$G31+3,INDEX('Základní list'!$B:$B,MATCH($F31,'Základní list'!$A:$A,0),1)))</f>
        <v>0</v>
      </c>
      <c r="I31" s="116">
        <f>IF($G31="","",INDEX('1. závod'!$A:$CL,$G31+3,INDEX('Základní list'!$B:$B,MATCH($F31,'Základní list'!$A:$A,0),1)+2))</f>
        <v>3.5</v>
      </c>
      <c r="J31" s="119" t="s">
        <v>21</v>
      </c>
      <c r="K31" s="120">
        <v>2</v>
      </c>
      <c r="L31" s="117">
        <f>IF($K31="","",INDEX('2. závod'!$A:$CM,$K31+3,INDEX('Základní list'!$B:$B,MATCH($J31,'Základní list'!$A:$A,0),1)))</f>
        <v>0</v>
      </c>
      <c r="M31" s="118">
        <f>IF($K31="","",INDEX('2. závod'!$A:$CM,$K31+3,INDEX('Základní list'!$B:$B,MATCH($J31,'Základní list'!$A:$A,0),1)+2))</f>
        <v>4</v>
      </c>
      <c r="N31" s="30">
        <f t="shared" si="0"/>
        <v>0</v>
      </c>
      <c r="O31" s="69">
        <f t="shared" si="1"/>
        <v>7.5</v>
      </c>
      <c r="P31" s="108">
        <v>23</v>
      </c>
      <c r="Q31" s="42" t="str">
        <f t="shared" si="2"/>
        <v>D3</v>
      </c>
      <c r="R31" s="42" t="str">
        <f t="shared" si="3"/>
        <v>E2</v>
      </c>
      <c r="S31" s="42">
        <f t="shared" si="4"/>
        <v>2</v>
      </c>
    </row>
    <row r="32" spans="1:19" ht="18" customHeight="1">
      <c r="A32" s="102">
        <v>19</v>
      </c>
      <c r="B32" s="112" t="s">
        <v>115</v>
      </c>
      <c r="C32" s="36"/>
      <c r="D32" s="37"/>
      <c r="E32" s="105"/>
      <c r="F32" s="121" t="s">
        <v>19</v>
      </c>
      <c r="G32" s="122">
        <v>5</v>
      </c>
      <c r="H32" s="114">
        <f>IF($G32="","",INDEX('1. závod'!$A:$CM,$G32+3,INDEX('Základní list'!$B:$B,MATCH($F32,'Základní list'!$A:$A,0),1)))</f>
        <v>0</v>
      </c>
      <c r="I32" s="116">
        <f>IF($G32="","",INDEX('1. závod'!$A:$CL,$G32+3,INDEX('Základní list'!$B:$B,MATCH($F32,'Základní list'!$A:$A,0),1)+2))</f>
        <v>4</v>
      </c>
      <c r="J32" s="119" t="s">
        <v>21</v>
      </c>
      <c r="K32" s="120">
        <v>1</v>
      </c>
      <c r="L32" s="117">
        <f>IF($K32="","",INDEX('2. závod'!$A:$CM,$K32+3,INDEX('Základní list'!$B:$B,MATCH($J32,'Základní list'!$A:$A,0),1)))</f>
        <v>0</v>
      </c>
      <c r="M32" s="118">
        <f>IF($K32="","",INDEX('2. závod'!$A:$CM,$K32+3,INDEX('Základní list'!$B:$B,MATCH($J32,'Základní list'!$A:$A,0),1)+2))</f>
        <v>4</v>
      </c>
      <c r="N32" s="30">
        <f t="shared" si="0"/>
        <v>0</v>
      </c>
      <c r="O32" s="69">
        <f t="shared" si="1"/>
        <v>8</v>
      </c>
      <c r="P32" s="108">
        <f aca="true" t="shared" si="5" ref="P32:P63">IF($N32="","",RANK(O32,O$1:O$65536,1))</f>
        <v>24</v>
      </c>
      <c r="Q32" s="42" t="str">
        <f t="shared" si="2"/>
        <v>A5</v>
      </c>
      <c r="R32" s="42" t="str">
        <f t="shared" si="3"/>
        <v>E1</v>
      </c>
      <c r="S32" s="42">
        <f t="shared" si="4"/>
        <v>2</v>
      </c>
    </row>
    <row r="33" spans="1:19" s="19" customFormat="1" ht="18" customHeight="1">
      <c r="A33" s="102">
        <v>29</v>
      </c>
      <c r="B33" s="187" t="s">
        <v>124</v>
      </c>
      <c r="C33" s="103"/>
      <c r="D33" s="104"/>
      <c r="E33" s="109"/>
      <c r="F33" s="121" t="s">
        <v>19</v>
      </c>
      <c r="G33" s="122">
        <v>6</v>
      </c>
      <c r="H33" s="114">
        <f>IF($G33="","",INDEX('1. závod'!$A:$CM,$G33+3,INDEX('Základní list'!$B:$B,MATCH($F33,'Základní list'!$A:$A,0),1)))</f>
        <v>0</v>
      </c>
      <c r="I33" s="116">
        <f>IF($G33="","",INDEX('1. závod'!$A:$CL,$G33+3,INDEX('Základní list'!$B:$B,MATCH($F33,'Základní list'!$A:$A,0),1)+2))</f>
        <v>4</v>
      </c>
      <c r="J33" s="119" t="s">
        <v>21</v>
      </c>
      <c r="K33" s="120">
        <v>5</v>
      </c>
      <c r="L33" s="117">
        <f>IF($K33="","",INDEX('2. závod'!$A:$CM,$K33+3,INDEX('Základní list'!$B:$B,MATCH($J33,'Základní list'!$A:$A,0),1)))</f>
        <v>0</v>
      </c>
      <c r="M33" s="118">
        <f>IF($K33="","",INDEX('2. závod'!$A:$CM,$K33+3,INDEX('Základní list'!$B:$B,MATCH($J33,'Základní list'!$A:$A,0),1)+2))</f>
        <v>4</v>
      </c>
      <c r="N33" s="106">
        <f t="shared" si="0"/>
        <v>0</v>
      </c>
      <c r="O33" s="107">
        <f t="shared" si="1"/>
        <v>8</v>
      </c>
      <c r="P33" s="108">
        <f t="shared" si="5"/>
        <v>24</v>
      </c>
      <c r="Q33" s="42" t="str">
        <f t="shared" si="2"/>
        <v>A6</v>
      </c>
      <c r="R33" s="42" t="str">
        <f t="shared" si="3"/>
        <v>E5</v>
      </c>
      <c r="S33" s="42">
        <f t="shared" si="4"/>
        <v>2</v>
      </c>
    </row>
    <row r="34" spans="1:19" ht="18" customHeight="1">
      <c r="A34" s="102">
        <v>32</v>
      </c>
      <c r="B34" s="112" t="s">
        <v>127</v>
      </c>
      <c r="C34" s="36"/>
      <c r="D34" s="37"/>
      <c r="E34" s="105"/>
      <c r="F34" s="121" t="s">
        <v>23</v>
      </c>
      <c r="G34" s="122">
        <v>2</v>
      </c>
      <c r="H34" s="114">
        <f>IF($G34="","",INDEX('1. závod'!$A:$CM,$G34+3,INDEX('Základní list'!$B:$B,MATCH($F34,'Základní list'!$A:$A,0),1)))</f>
        <v>0</v>
      </c>
      <c r="I34" s="116">
        <f>IF($G34="","",INDEX('1. závod'!$A:$CL,$G34+3,INDEX('Základní list'!$B:$B,MATCH($F34,'Základní list'!$A:$A,0),1)+2))</f>
        <v>3</v>
      </c>
      <c r="J34" s="119" t="s">
        <v>25</v>
      </c>
      <c r="K34" s="120">
        <v>5</v>
      </c>
      <c r="L34" s="117">
        <f>IF($K34="","",INDEX('2. závod'!$A:$CM,$K34+3,INDEX('Základní list'!$B:$B,MATCH($J34,'Základní list'!$A:$A,0),1)))</f>
        <v>0</v>
      </c>
      <c r="M34" s="118">
        <f>IF($K34="","",INDEX('2. závod'!$A:$CM,$K34+3,INDEX('Základní list'!$B:$B,MATCH($J34,'Základní list'!$A:$A,0),1)+2))</f>
        <v>5</v>
      </c>
      <c r="N34" s="30">
        <f t="shared" si="0"/>
        <v>0</v>
      </c>
      <c r="O34" s="69">
        <f t="shared" si="1"/>
        <v>8</v>
      </c>
      <c r="P34" s="108">
        <f t="shared" si="5"/>
        <v>24</v>
      </c>
      <c r="Q34" s="42" t="str">
        <f t="shared" si="2"/>
        <v>C2</v>
      </c>
      <c r="R34" s="42" t="str">
        <f t="shared" si="3"/>
        <v>F5</v>
      </c>
      <c r="S34" s="42">
        <f t="shared" si="4"/>
        <v>2</v>
      </c>
    </row>
    <row r="35" spans="1:19" ht="18" customHeight="1">
      <c r="A35" s="102">
        <v>5</v>
      </c>
      <c r="B35" s="112" t="s">
        <v>102</v>
      </c>
      <c r="C35" s="103"/>
      <c r="D35" s="104"/>
      <c r="E35" s="105"/>
      <c r="F35" s="121" t="s">
        <v>19</v>
      </c>
      <c r="G35" s="122">
        <v>1</v>
      </c>
      <c r="H35" s="114">
        <f>IF($G35="","",INDEX('1. závod'!$A:$CM,$G35+3,INDEX('Základní list'!$B:$B,MATCH($F35,'Základní list'!$A:$A,0),1)))</f>
        <v>0</v>
      </c>
      <c r="I35" s="116">
        <f>IF($G35="","",INDEX('1. závod'!$A:$CL,$G35+3,INDEX('Základní list'!$B:$B,MATCH($F35,'Základní list'!$A:$A,0),1)+2))</f>
        <v>4</v>
      </c>
      <c r="J35" s="119" t="s">
        <v>23</v>
      </c>
      <c r="K35" s="120">
        <v>3</v>
      </c>
      <c r="L35" s="117">
        <f>IF($K35="","",INDEX('2. závod'!$A:$CM,$K35+3,INDEX('Základní list'!$B:$B,MATCH($J35,'Základní list'!$A:$A,0),1)))</f>
        <v>0</v>
      </c>
      <c r="M35" s="118">
        <f>IF($K35="","",INDEX('2. závod'!$A:$CM,$K35+3,INDEX('Základní list'!$B:$B,MATCH($J35,'Základní list'!$A:$A,0),1)+2))</f>
        <v>4.5</v>
      </c>
      <c r="N35" s="106">
        <f t="shared" si="0"/>
        <v>0</v>
      </c>
      <c r="O35" s="107">
        <f t="shared" si="1"/>
        <v>8.5</v>
      </c>
      <c r="P35" s="108">
        <f t="shared" si="5"/>
        <v>27</v>
      </c>
      <c r="Q35" s="42" t="str">
        <f t="shared" si="2"/>
        <v>A1</v>
      </c>
      <c r="R35" s="42" t="str">
        <f t="shared" si="3"/>
        <v>C3</v>
      </c>
      <c r="S35" s="42">
        <f t="shared" si="4"/>
        <v>2</v>
      </c>
    </row>
    <row r="36" spans="1:19" s="19" customFormat="1" ht="18" customHeight="1">
      <c r="A36" s="102">
        <v>10</v>
      </c>
      <c r="B36" s="112" t="s">
        <v>106</v>
      </c>
      <c r="C36" s="36"/>
      <c r="D36" s="37"/>
      <c r="E36" s="109"/>
      <c r="F36" s="121" t="s">
        <v>20</v>
      </c>
      <c r="G36" s="122">
        <v>1</v>
      </c>
      <c r="H36" s="114">
        <f>IF($G36="","",INDEX('1. závod'!$A:$CM,$G36+3,INDEX('Základní list'!$B:$B,MATCH($F36,'Základní list'!$A:$A,0),1)))</f>
        <v>0</v>
      </c>
      <c r="I36" s="116">
        <f>IF($G36="","",INDEX('1. závod'!$A:$CL,$G36+3,INDEX('Základní list'!$B:$B,MATCH($F36,'Základní list'!$A:$A,0),1)+2))</f>
        <v>3.5</v>
      </c>
      <c r="J36" s="119" t="s">
        <v>25</v>
      </c>
      <c r="K36" s="120">
        <v>1</v>
      </c>
      <c r="L36" s="117">
        <f>IF($K36="","",INDEX('2. závod'!$A:$CM,$K36+3,INDEX('Základní list'!$B:$B,MATCH($J36,'Základní list'!$A:$A,0),1)))</f>
        <v>0</v>
      </c>
      <c r="M36" s="118">
        <f>IF($K36="","",INDEX('2. závod'!$A:$CM,$K36+3,INDEX('Základní list'!$B:$B,MATCH($J36,'Základní list'!$A:$A,0),1)+2))</f>
        <v>5</v>
      </c>
      <c r="N36" s="30">
        <f t="shared" si="0"/>
        <v>0</v>
      </c>
      <c r="O36" s="69">
        <f t="shared" si="1"/>
        <v>8.5</v>
      </c>
      <c r="P36" s="108">
        <f t="shared" si="5"/>
        <v>27</v>
      </c>
      <c r="Q36" s="42" t="str">
        <f t="shared" si="2"/>
        <v>D1</v>
      </c>
      <c r="R36" s="42" t="str">
        <f t="shared" si="3"/>
        <v>F1</v>
      </c>
      <c r="S36" s="42">
        <f t="shared" si="4"/>
        <v>2</v>
      </c>
    </row>
    <row r="37" spans="1:19" ht="18" customHeight="1">
      <c r="A37" s="102">
        <v>31</v>
      </c>
      <c r="B37" s="187" t="s">
        <v>126</v>
      </c>
      <c r="C37" s="103"/>
      <c r="D37" s="104"/>
      <c r="E37" s="105"/>
      <c r="F37" s="121" t="s">
        <v>19</v>
      </c>
      <c r="G37" s="122">
        <v>3</v>
      </c>
      <c r="H37" s="114">
        <f>IF($G37="","",INDEX('1. závod'!$A:$CM,$G37+3,INDEX('Základní list'!$B:$B,MATCH($F37,'Základní list'!$A:$A,0),1)))</f>
        <v>0</v>
      </c>
      <c r="I37" s="116">
        <f>IF($G37="","",INDEX('1. závod'!$A:$CL,$G37+3,INDEX('Základní list'!$B:$B,MATCH($F37,'Základní list'!$A:$A,0),1)+2))</f>
        <v>4</v>
      </c>
      <c r="J37" s="119" t="s">
        <v>24</v>
      </c>
      <c r="K37" s="120">
        <v>3</v>
      </c>
      <c r="L37" s="117">
        <f>IF($K37="","",INDEX('2. závod'!$A:$CM,$K37+3,INDEX('Základní list'!$B:$B,MATCH($J37,'Základní list'!$A:$A,0),1)))</f>
        <v>0</v>
      </c>
      <c r="M37" s="118">
        <f>IF($K37="","",INDEX('2. závod'!$A:$CM,$K37+3,INDEX('Základní list'!$B:$B,MATCH($J37,'Základní list'!$A:$A,0),1)+2))</f>
        <v>4.5</v>
      </c>
      <c r="N37" s="106">
        <f t="shared" si="0"/>
        <v>0</v>
      </c>
      <c r="O37" s="107">
        <f t="shared" si="1"/>
        <v>8.5</v>
      </c>
      <c r="P37" s="108">
        <f t="shared" si="5"/>
        <v>27</v>
      </c>
      <c r="Q37" s="42" t="str">
        <f t="shared" si="2"/>
        <v>A3</v>
      </c>
      <c r="R37" s="42" t="str">
        <f t="shared" si="3"/>
        <v>B3</v>
      </c>
      <c r="S37" s="42">
        <f t="shared" si="4"/>
        <v>2</v>
      </c>
    </row>
    <row r="38" spans="1:19" ht="18" customHeight="1">
      <c r="A38" s="102">
        <v>23</v>
      </c>
      <c r="B38" s="112" t="s">
        <v>118</v>
      </c>
      <c r="C38" s="36"/>
      <c r="D38" s="37"/>
      <c r="E38" s="109"/>
      <c r="F38" s="121" t="s">
        <v>24</v>
      </c>
      <c r="G38" s="122">
        <v>4</v>
      </c>
      <c r="H38" s="114">
        <f>IF($G38="","",INDEX('1. závod'!$A:$CM,$G38+3,INDEX('Základní list'!$B:$B,MATCH($F38,'Základní list'!$A:$A,0),1)))</f>
        <v>0</v>
      </c>
      <c r="I38" s="116">
        <f>IF($G38="","",INDEX('1. závod'!$A:$CL,$G38+3,INDEX('Základní list'!$B:$B,MATCH($F38,'Základní list'!$A:$A,0),1)+2))</f>
        <v>3.5</v>
      </c>
      <c r="J38" s="119" t="s">
        <v>19</v>
      </c>
      <c r="K38" s="120">
        <v>4</v>
      </c>
      <c r="L38" s="117">
        <f>IF($K38="","",INDEX('2. závod'!$A:$CM,$K38+3,INDEX('Základní list'!$B:$B,MATCH($J38,'Základní list'!$A:$A,0),1)))</f>
        <v>0</v>
      </c>
      <c r="M38" s="118">
        <f>IF($K38="","",INDEX('2. závod'!$A:$CM,$K38+3,INDEX('Základní list'!$B:$B,MATCH($J38,'Základní list'!$A:$A,0),1)+2))</f>
        <v>5.5</v>
      </c>
      <c r="N38" s="30">
        <f t="shared" si="0"/>
        <v>0</v>
      </c>
      <c r="O38" s="69">
        <f t="shared" si="1"/>
        <v>9</v>
      </c>
      <c r="P38" s="108">
        <f t="shared" si="5"/>
        <v>30</v>
      </c>
      <c r="Q38" s="42" t="str">
        <f t="shared" si="2"/>
        <v>B4</v>
      </c>
      <c r="R38" s="42" t="str">
        <f t="shared" si="3"/>
        <v>A4</v>
      </c>
      <c r="S38" s="42">
        <f t="shared" si="4"/>
        <v>2</v>
      </c>
    </row>
    <row r="39" spans="1:19" s="19" customFormat="1" ht="18" customHeight="1">
      <c r="A39" s="102">
        <v>24</v>
      </c>
      <c r="B39" s="112" t="s">
        <v>119</v>
      </c>
      <c r="C39" s="36"/>
      <c r="D39" s="37"/>
      <c r="E39" s="105"/>
      <c r="F39" s="121" t="s">
        <v>20</v>
      </c>
      <c r="G39" s="122">
        <v>2</v>
      </c>
      <c r="H39" s="114">
        <f>IF($G39="","",INDEX('1. závod'!$A:$CM,$G39+3,INDEX('Základní list'!$B:$B,MATCH($F39,'Základní list'!$A:$A,0),1)))</f>
        <v>0</v>
      </c>
      <c r="I39" s="116">
        <f>IF($G39="","",INDEX('1. závod'!$A:$CL,$G39+3,INDEX('Základní list'!$B:$B,MATCH($F39,'Základní list'!$A:$A,0),1)+2))</f>
        <v>3.5</v>
      </c>
      <c r="J39" s="119" t="s">
        <v>19</v>
      </c>
      <c r="K39" s="120">
        <v>5</v>
      </c>
      <c r="L39" s="117">
        <f>IF($K39="","",INDEX('2. závod'!$A:$CM,$K39+3,INDEX('Základní list'!$B:$B,MATCH($J39,'Základní list'!$A:$A,0),1)))</f>
        <v>0</v>
      </c>
      <c r="M39" s="118">
        <f>IF($K39="","",INDEX('2. závod'!$A:$CM,$K39+3,INDEX('Základní list'!$B:$B,MATCH($J39,'Základní list'!$A:$A,0),1)+2))</f>
        <v>5.5</v>
      </c>
      <c r="N39" s="30">
        <f t="shared" si="0"/>
        <v>0</v>
      </c>
      <c r="O39" s="69">
        <f t="shared" si="1"/>
        <v>9</v>
      </c>
      <c r="P39" s="108">
        <f t="shared" si="5"/>
        <v>30</v>
      </c>
      <c r="Q39" s="42" t="str">
        <f t="shared" si="2"/>
        <v>D2</v>
      </c>
      <c r="R39" s="42" t="str">
        <f t="shared" si="3"/>
        <v>A5</v>
      </c>
      <c r="S39" s="42">
        <f t="shared" si="4"/>
        <v>2</v>
      </c>
    </row>
    <row r="40" spans="1:19" ht="18" customHeight="1">
      <c r="A40" s="102">
        <v>30</v>
      </c>
      <c r="B40" s="112" t="s">
        <v>125</v>
      </c>
      <c r="C40" s="36"/>
      <c r="D40" s="34"/>
      <c r="E40" s="109"/>
      <c r="F40" s="121" t="s">
        <v>25</v>
      </c>
      <c r="G40" s="122">
        <v>3</v>
      </c>
      <c r="H40" s="114">
        <f>IF($G40="","",INDEX('1. závod'!$A:$CM,$G40+3,INDEX('Základní list'!$B:$B,MATCH($F40,'Základní list'!$A:$A,0),1)))</f>
        <v>0</v>
      </c>
      <c r="I40" s="116">
        <f>IF($G40="","",INDEX('1. závod'!$A:$CL,$G40+3,INDEX('Základní list'!$B:$B,MATCH($F40,'Základní list'!$A:$A,0),1)+2))</f>
        <v>5</v>
      </c>
      <c r="J40" s="119" t="s">
        <v>23</v>
      </c>
      <c r="K40" s="120">
        <v>4</v>
      </c>
      <c r="L40" s="117">
        <f>IF($K40="","",INDEX('2. závod'!$A:$CM,$K40+3,INDEX('Základní list'!$B:$B,MATCH($J40,'Základní list'!$A:$A,0),1)))</f>
        <v>0</v>
      </c>
      <c r="M40" s="118">
        <f>IF($K40="","",INDEX('2. závod'!$A:$CM,$K40+3,INDEX('Základní list'!$B:$B,MATCH($J40,'Základní list'!$A:$A,0),1)+2))</f>
        <v>4.5</v>
      </c>
      <c r="N40" s="30">
        <f t="shared" si="0"/>
        <v>0</v>
      </c>
      <c r="O40" s="69">
        <f t="shared" si="1"/>
        <v>9.5</v>
      </c>
      <c r="P40" s="108">
        <f t="shared" si="5"/>
        <v>32</v>
      </c>
      <c r="Q40" s="42" t="str">
        <f t="shared" si="2"/>
        <v>F3</v>
      </c>
      <c r="R40" s="42" t="str">
        <f t="shared" si="3"/>
        <v>C4</v>
      </c>
      <c r="S40" s="42">
        <f t="shared" si="4"/>
        <v>2</v>
      </c>
    </row>
    <row r="41" spans="1:19" s="19" customFormat="1" ht="18" customHeight="1">
      <c r="A41" s="102">
        <v>33</v>
      </c>
      <c r="B41" s="112"/>
      <c r="C41" s="36"/>
      <c r="D41" s="37"/>
      <c r="E41" s="105"/>
      <c r="F41" s="119"/>
      <c r="G41" s="120"/>
      <c r="H41" s="114">
        <f>IF($G41="","",INDEX('1. závod'!$A:$CM,$G41+3,INDEX('Základní list'!$B:$B,MATCH($F41,'Základní list'!$A:$A,0),1)))</f>
      </c>
      <c r="I41" s="116">
        <f>IF($G41="","",INDEX('1. závod'!$A:$CL,$G41+3,INDEX('Základní list'!$B:$B,MATCH($F41,'Základní list'!$A:$A,0),1)+2))</f>
      </c>
      <c r="J41" s="119"/>
      <c r="K41" s="120"/>
      <c r="L41" s="117">
        <f>IF($K41="","",INDEX('2. závod'!$A:$CM,$K41+3,INDEX('Základní list'!$B:$B,MATCH($J41,'Základní list'!$A:$A,0),1)))</f>
      </c>
      <c r="M41" s="118">
        <f>IF($K41="","",INDEX('2. závod'!$A:$CM,$K41+3,INDEX('Základní list'!$B:$B,MATCH($J41,'Základní list'!$A:$A,0),1)+2))</f>
      </c>
      <c r="N41" s="30">
        <f aca="true" t="shared" si="6" ref="N41:N72">IF($K41="","",SUM(H41,L41))</f>
      </c>
      <c r="O41" s="69">
        <f aca="true" t="shared" si="7" ref="O41:O72">IF($K41="","",SUM(I41,M41))</f>
      </c>
      <c r="P41" s="108">
        <f t="shared" si="5"/>
      </c>
      <c r="Q41" s="42">
        <f aca="true" t="shared" si="8" ref="Q41:Q72">CONCATENATE(F41,G41)</f>
      </c>
      <c r="R41" s="42">
        <f aca="true" t="shared" si="9" ref="R41:R72">CONCATENATE(J41,K41)</f>
      </c>
      <c r="S41" s="42">
        <f aca="true" t="shared" si="10" ref="S41:S72">COUNT(I41,M41)</f>
        <v>0</v>
      </c>
    </row>
    <row r="42" spans="1:21" ht="18" customHeight="1">
      <c r="A42" s="102">
        <v>34</v>
      </c>
      <c r="B42" s="112"/>
      <c r="C42" s="36"/>
      <c r="D42" s="37"/>
      <c r="E42" s="109"/>
      <c r="F42" s="121"/>
      <c r="G42" s="122"/>
      <c r="H42" s="114">
        <f>IF($G42="","",INDEX('1. závod'!$A:$CM,$G42+3,INDEX('Základní list'!$B:$B,MATCH($F42,'Základní list'!$A:$A,0),1)))</f>
      </c>
      <c r="I42" s="116">
        <f>IF($G42="","",INDEX('1. závod'!$A:$CL,$G42+3,INDEX('Základní list'!$B:$B,MATCH($F42,'Základní list'!$A:$A,0),1)+2))</f>
      </c>
      <c r="J42" s="119"/>
      <c r="K42" s="120"/>
      <c r="L42" s="117">
        <f>IF($K42="","",INDEX('2. závod'!$A:$CM,$K42+3,INDEX('Základní list'!$B:$B,MATCH($J42,'Základní list'!$A:$A,0),1)))</f>
      </c>
      <c r="M42" s="118">
        <f>IF($K42="","",INDEX('2. závod'!$A:$CM,$K42+3,INDEX('Základní list'!$B:$B,MATCH($J42,'Základní list'!$A:$A,0),1)+2))</f>
      </c>
      <c r="N42" s="30">
        <f t="shared" si="6"/>
      </c>
      <c r="O42" s="69">
        <f t="shared" si="7"/>
      </c>
      <c r="P42" s="108">
        <f t="shared" si="5"/>
      </c>
      <c r="Q42" s="42">
        <f t="shared" si="8"/>
      </c>
      <c r="R42" s="42">
        <f t="shared" si="9"/>
      </c>
      <c r="S42" s="42">
        <f t="shared" si="10"/>
        <v>0</v>
      </c>
      <c r="U42" s="19"/>
    </row>
    <row r="43" spans="1:19" ht="18" customHeight="1">
      <c r="A43" s="102">
        <v>35</v>
      </c>
      <c r="B43" s="112"/>
      <c r="C43" s="36"/>
      <c r="D43" s="37"/>
      <c r="E43" s="105"/>
      <c r="F43" s="121"/>
      <c r="G43" s="122"/>
      <c r="H43" s="114">
        <f>IF($G43="","",INDEX('1. závod'!$A:$CM,$G43+3,INDEX('Základní list'!$B:$B,MATCH($F43,'Základní list'!$A:$A,0),1)))</f>
      </c>
      <c r="I43" s="116">
        <f>IF($G43="","",INDEX('1. závod'!$A:$CL,$G43+3,INDEX('Základní list'!$B:$B,MATCH($F43,'Základní list'!$A:$A,0),1)+2))</f>
      </c>
      <c r="J43" s="119"/>
      <c r="K43" s="120"/>
      <c r="L43" s="117">
        <f>IF($K43="","",INDEX('2. závod'!$A:$CM,$K43+3,INDEX('Základní list'!$B:$B,MATCH($J43,'Základní list'!$A:$A,0),1)))</f>
      </c>
      <c r="M43" s="118">
        <f>IF($K43="","",INDEX('2. závod'!$A:$CM,$K43+3,INDEX('Základní list'!$B:$B,MATCH($J43,'Základní list'!$A:$A,0),1)+2))</f>
      </c>
      <c r="N43" s="30">
        <f t="shared" si="6"/>
      </c>
      <c r="O43" s="69">
        <f t="shared" si="7"/>
      </c>
      <c r="P43" s="108">
        <f t="shared" si="5"/>
      </c>
      <c r="Q43" s="42">
        <f t="shared" si="8"/>
      </c>
      <c r="R43" s="42">
        <f t="shared" si="9"/>
      </c>
      <c r="S43" s="42">
        <f t="shared" si="10"/>
        <v>0</v>
      </c>
    </row>
    <row r="44" spans="1:19" s="19" customFormat="1" ht="18" customHeight="1">
      <c r="A44" s="102">
        <v>36</v>
      </c>
      <c r="B44" s="187"/>
      <c r="C44" s="103"/>
      <c r="D44" s="104"/>
      <c r="E44" s="109"/>
      <c r="F44" s="121"/>
      <c r="G44" s="122"/>
      <c r="H44" s="114">
        <f>IF($G44="","",INDEX('1. závod'!$A:$CM,$G44+3,INDEX('Základní list'!$B:$B,MATCH($F44,'Základní list'!$A:$A,0),1)))</f>
      </c>
      <c r="I44" s="116">
        <f>IF($G44="","",INDEX('1. závod'!$A:$CL,$G44+3,INDEX('Základní list'!$B:$B,MATCH($F44,'Základní list'!$A:$A,0),1)+2))</f>
      </c>
      <c r="J44" s="119"/>
      <c r="K44" s="120"/>
      <c r="L44" s="117">
        <f>IF($K44="","",INDEX('2. závod'!$A:$CM,$K44+3,INDEX('Základní list'!$B:$B,MATCH($J44,'Základní list'!$A:$A,0),1)))</f>
      </c>
      <c r="M44" s="118">
        <f>IF($K44="","",INDEX('2. závod'!$A:$CM,$K44+3,INDEX('Základní list'!$B:$B,MATCH($J44,'Základní list'!$A:$A,0),1)+2))</f>
      </c>
      <c r="N44" s="106">
        <f t="shared" si="6"/>
      </c>
      <c r="O44" s="107">
        <f t="shared" si="7"/>
      </c>
      <c r="P44" s="108">
        <f t="shared" si="5"/>
      </c>
      <c r="Q44" s="42">
        <f t="shared" si="8"/>
      </c>
      <c r="R44" s="42">
        <f t="shared" si="9"/>
      </c>
      <c r="S44" s="42">
        <f t="shared" si="10"/>
        <v>0</v>
      </c>
    </row>
    <row r="45" spans="1:19" ht="18" customHeight="1">
      <c r="A45" s="102">
        <v>37</v>
      </c>
      <c r="B45" s="112"/>
      <c r="C45" s="36"/>
      <c r="D45" s="37"/>
      <c r="E45" s="105"/>
      <c r="F45" s="121"/>
      <c r="G45" s="122"/>
      <c r="H45" s="114">
        <f>IF($G45="","",INDEX('1. závod'!$A:$CM,$G45+3,INDEX('Základní list'!$B:$B,MATCH($F45,'Základní list'!$A:$A,0),1)))</f>
      </c>
      <c r="I45" s="116">
        <f>IF($G45="","",INDEX('1. závod'!$A:$CL,$G45+3,INDEX('Základní list'!$B:$B,MATCH($F45,'Základní list'!$A:$A,0),1)+2))</f>
      </c>
      <c r="J45" s="119"/>
      <c r="K45" s="120"/>
      <c r="L45" s="117">
        <f>IF($K45="","",INDEX('2. závod'!$A:$CM,$K45+3,INDEX('Základní list'!$B:$B,MATCH($J45,'Základní list'!$A:$A,0),1)))</f>
      </c>
      <c r="M45" s="118">
        <f>IF($K45="","",INDEX('2. závod'!$A:$CM,$K45+3,INDEX('Základní list'!$B:$B,MATCH($J45,'Základní list'!$A:$A,0),1)+2))</f>
      </c>
      <c r="N45" s="30">
        <f t="shared" si="6"/>
      </c>
      <c r="O45" s="69">
        <f t="shared" si="7"/>
      </c>
      <c r="P45" s="108">
        <f t="shared" si="5"/>
      </c>
      <c r="Q45" s="42">
        <f t="shared" si="8"/>
      </c>
      <c r="R45" s="42">
        <f t="shared" si="9"/>
      </c>
      <c r="S45" s="42">
        <f t="shared" si="10"/>
        <v>0</v>
      </c>
    </row>
    <row r="46" spans="1:19" s="19" customFormat="1" ht="18" customHeight="1">
      <c r="A46" s="102">
        <v>38</v>
      </c>
      <c r="B46" s="112"/>
      <c r="C46" s="36"/>
      <c r="D46" s="37"/>
      <c r="E46" s="109"/>
      <c r="F46" s="121"/>
      <c r="G46" s="122"/>
      <c r="H46" s="114">
        <f>IF($G46="","",INDEX('1. závod'!$A:$CM,$G46+3,INDEX('Základní list'!$B:$B,MATCH($F46,'Základní list'!$A:$A,0),1)))</f>
      </c>
      <c r="I46" s="116">
        <f>IF($G46="","",INDEX('1. závod'!$A:$CL,$G46+3,INDEX('Základní list'!$B:$B,MATCH($F46,'Základní list'!$A:$A,0),1)+2))</f>
      </c>
      <c r="J46" s="119"/>
      <c r="K46" s="120"/>
      <c r="L46" s="117">
        <f>IF($K46="","",INDEX('2. závod'!$A:$CM,$K46+3,INDEX('Základní list'!$B:$B,MATCH($J46,'Základní list'!$A:$A,0),1)))</f>
      </c>
      <c r="M46" s="118">
        <f>IF($K46="","",INDEX('2. závod'!$A:$CM,$K46+3,INDEX('Základní list'!$B:$B,MATCH($J46,'Základní list'!$A:$A,0),1)+2))</f>
      </c>
      <c r="N46" s="30">
        <f t="shared" si="6"/>
      </c>
      <c r="O46" s="69">
        <f t="shared" si="7"/>
      </c>
      <c r="P46" s="108">
        <f t="shared" si="5"/>
      </c>
      <c r="Q46" s="42">
        <f t="shared" si="8"/>
      </c>
      <c r="R46" s="42">
        <f t="shared" si="9"/>
      </c>
      <c r="S46" s="42">
        <f t="shared" si="10"/>
        <v>0</v>
      </c>
    </row>
    <row r="47" spans="1:19" ht="18" customHeight="1">
      <c r="A47" s="102">
        <v>39</v>
      </c>
      <c r="B47" s="112"/>
      <c r="C47" s="103"/>
      <c r="D47" s="104"/>
      <c r="E47" s="105"/>
      <c r="F47" s="121"/>
      <c r="G47" s="122"/>
      <c r="H47" s="114">
        <f>IF($G47="","",INDEX('1. závod'!$A:$CM,$G47+3,INDEX('Základní list'!$B:$B,MATCH($F47,'Základní list'!$A:$A,0),1)))</f>
      </c>
      <c r="I47" s="116">
        <f>IF($G47="","",INDEX('1. závod'!$A:$CL,$G47+3,INDEX('Základní list'!$B:$B,MATCH($F47,'Základní list'!$A:$A,0),1)+2))</f>
      </c>
      <c r="J47" s="119"/>
      <c r="K47" s="120"/>
      <c r="L47" s="117">
        <f>IF($K47="","",INDEX('2. závod'!$A:$CM,$K47+3,INDEX('Základní list'!$B:$B,MATCH($J47,'Základní list'!$A:$A,0),1)))</f>
      </c>
      <c r="M47" s="118">
        <f>IF($K47="","",INDEX('2. závod'!$A:$CM,$K47+3,INDEX('Základní list'!$B:$B,MATCH($J47,'Základní list'!$A:$A,0),1)+2))</f>
      </c>
      <c r="N47" s="106">
        <f t="shared" si="6"/>
      </c>
      <c r="O47" s="107">
        <f t="shared" si="7"/>
      </c>
      <c r="P47" s="108">
        <f t="shared" si="5"/>
      </c>
      <c r="Q47" s="42">
        <f t="shared" si="8"/>
      </c>
      <c r="R47" s="42">
        <f t="shared" si="9"/>
      </c>
      <c r="S47" s="42">
        <f t="shared" si="10"/>
        <v>0</v>
      </c>
    </row>
    <row r="48" spans="1:19" ht="18" customHeight="1">
      <c r="A48" s="102">
        <v>40</v>
      </c>
      <c r="B48" s="112"/>
      <c r="C48" s="36"/>
      <c r="D48" s="37"/>
      <c r="E48" s="109"/>
      <c r="F48" s="121"/>
      <c r="G48" s="122"/>
      <c r="H48" s="114">
        <f>IF($G48="","",INDEX('1. závod'!$A:$CM,$G48+3,INDEX('Základní list'!$B:$B,MATCH($F48,'Základní list'!$A:$A,0),1)))</f>
      </c>
      <c r="I48" s="116">
        <f>IF($G48="","",INDEX('1. závod'!$A:$CL,$G48+3,INDEX('Základní list'!$B:$B,MATCH($F48,'Základní list'!$A:$A,0),1)+2))</f>
      </c>
      <c r="J48" s="119"/>
      <c r="K48" s="120"/>
      <c r="L48" s="117">
        <f>IF($K48="","",INDEX('2. závod'!$A:$CM,$K48+3,INDEX('Základní list'!$B:$B,MATCH($J48,'Základní list'!$A:$A,0),1)))</f>
      </c>
      <c r="M48" s="118">
        <f>IF($K48="","",INDEX('2. závod'!$A:$CM,$K48+3,INDEX('Základní list'!$B:$B,MATCH($J48,'Základní list'!$A:$A,0),1)+2))</f>
      </c>
      <c r="N48" s="30">
        <f t="shared" si="6"/>
      </c>
      <c r="O48" s="69">
        <f t="shared" si="7"/>
      </c>
      <c r="P48" s="108">
        <f t="shared" si="5"/>
      </c>
      <c r="Q48" s="42">
        <f t="shared" si="8"/>
      </c>
      <c r="R48" s="42">
        <f t="shared" si="9"/>
      </c>
      <c r="S48" s="42">
        <f t="shared" si="10"/>
        <v>0</v>
      </c>
    </row>
    <row r="49" spans="1:19" ht="18" customHeight="1">
      <c r="A49" s="102">
        <v>41</v>
      </c>
      <c r="B49" s="112"/>
      <c r="C49" s="36"/>
      <c r="D49" s="37"/>
      <c r="E49" s="105"/>
      <c r="F49" s="121"/>
      <c r="G49" s="122"/>
      <c r="H49" s="114">
        <f>IF($G49="","",INDEX('1. závod'!$A:$CM,$G49+3,INDEX('Základní list'!$B:$B,MATCH($F49,'Základní list'!$A:$A,0),1)))</f>
      </c>
      <c r="I49" s="116">
        <f>IF($G49="","",INDEX('1. závod'!$A:$CL,$G49+3,INDEX('Základní list'!$B:$B,MATCH($F49,'Základní list'!$A:$A,0),1)+2))</f>
      </c>
      <c r="J49" s="119"/>
      <c r="K49" s="120"/>
      <c r="L49" s="117">
        <f>IF($K49="","",INDEX('2. závod'!$A:$CM,$K49+3,INDEX('Základní list'!$B:$B,MATCH($J49,'Základní list'!$A:$A,0),1)))</f>
      </c>
      <c r="M49" s="118">
        <f>IF($K49="","",INDEX('2. závod'!$A:$CM,$K49+3,INDEX('Základní list'!$B:$B,MATCH($J49,'Základní list'!$A:$A,0),1)+2))</f>
      </c>
      <c r="N49" s="30">
        <f t="shared" si="6"/>
      </c>
      <c r="O49" s="69">
        <f t="shared" si="7"/>
      </c>
      <c r="P49" s="108">
        <f t="shared" si="5"/>
      </c>
      <c r="Q49" s="42">
        <f t="shared" si="8"/>
      </c>
      <c r="R49" s="42">
        <f t="shared" si="9"/>
      </c>
      <c r="S49" s="42">
        <f t="shared" si="10"/>
        <v>0</v>
      </c>
    </row>
    <row r="50" spans="1:19" ht="18" customHeight="1">
      <c r="A50" s="102">
        <v>42</v>
      </c>
      <c r="B50" s="112"/>
      <c r="C50" s="36"/>
      <c r="D50" s="37"/>
      <c r="E50" s="109"/>
      <c r="F50" s="121"/>
      <c r="G50" s="122"/>
      <c r="H50" s="114">
        <f>IF($G50="","",INDEX('1. závod'!$A:$CM,$G50+3,INDEX('Základní list'!$B:$B,MATCH($F50,'Základní list'!$A:$A,0),1)))</f>
      </c>
      <c r="I50" s="116">
        <f>IF($G50="","",INDEX('1. závod'!$A:$CL,$G50+3,INDEX('Základní list'!$B:$B,MATCH($F50,'Základní list'!$A:$A,0),1)+2))</f>
      </c>
      <c r="J50" s="119"/>
      <c r="K50" s="120"/>
      <c r="L50" s="117">
        <f>IF($K50="","",INDEX('2. závod'!$A:$CM,$K50+3,INDEX('Základní list'!$B:$B,MATCH($J50,'Základní list'!$A:$A,0),1)))</f>
      </c>
      <c r="M50" s="118">
        <f>IF($K50="","",INDEX('2. závod'!$A:$CM,$K50+3,INDEX('Základní list'!$B:$B,MATCH($J50,'Základní list'!$A:$A,0),1)+2))</f>
      </c>
      <c r="N50" s="30">
        <f t="shared" si="6"/>
      </c>
      <c r="O50" s="69">
        <f t="shared" si="7"/>
      </c>
      <c r="P50" s="108">
        <f t="shared" si="5"/>
      </c>
      <c r="Q50" s="42">
        <f t="shared" si="8"/>
      </c>
      <c r="R50" s="42">
        <f t="shared" si="9"/>
      </c>
      <c r="S50" s="42">
        <f t="shared" si="10"/>
        <v>0</v>
      </c>
    </row>
    <row r="51" spans="1:19" s="19" customFormat="1" ht="18" customHeight="1">
      <c r="A51" s="102">
        <v>43</v>
      </c>
      <c r="B51" s="187"/>
      <c r="C51" s="103"/>
      <c r="D51" s="104"/>
      <c r="E51" s="105"/>
      <c r="F51" s="121"/>
      <c r="G51" s="122"/>
      <c r="H51" s="114">
        <f>IF($G51="","",INDEX('1. závod'!$A:$CM,$G51+3,INDEX('Základní list'!$B:$B,MATCH($F51,'Základní list'!$A:$A,0),1)))</f>
      </c>
      <c r="I51" s="116">
        <f>IF($G51="","",INDEX('1. závod'!$A:$CL,$G51+3,INDEX('Základní list'!$B:$B,MATCH($F51,'Základní list'!$A:$A,0),1)+2))</f>
      </c>
      <c r="J51" s="119"/>
      <c r="K51" s="120"/>
      <c r="L51" s="117">
        <f>IF($K51="","",INDEX('2. závod'!$A:$CM,$K51+3,INDEX('Základní list'!$B:$B,MATCH($J51,'Základní list'!$A:$A,0),1)))</f>
      </c>
      <c r="M51" s="118">
        <f>IF($K51="","",INDEX('2. závod'!$A:$CM,$K51+3,INDEX('Základní list'!$B:$B,MATCH($J51,'Základní list'!$A:$A,0),1)+2))</f>
      </c>
      <c r="N51" s="106">
        <f t="shared" si="6"/>
      </c>
      <c r="O51" s="107">
        <f t="shared" si="7"/>
      </c>
      <c r="P51" s="108">
        <f t="shared" si="5"/>
      </c>
      <c r="Q51" s="42">
        <f t="shared" si="8"/>
      </c>
      <c r="R51" s="42">
        <f t="shared" si="9"/>
      </c>
      <c r="S51" s="42">
        <f t="shared" si="10"/>
        <v>0</v>
      </c>
    </row>
    <row r="52" spans="1:19" ht="18" customHeight="1">
      <c r="A52" s="102">
        <v>44</v>
      </c>
      <c r="B52" s="187"/>
      <c r="C52" s="103"/>
      <c r="D52" s="104"/>
      <c r="E52" s="109"/>
      <c r="F52" s="121"/>
      <c r="G52" s="122"/>
      <c r="H52" s="114">
        <f>IF($G52="","",INDEX('1. závod'!$A:$CM,$G52+3,INDEX('Základní list'!$B:$B,MATCH($F52,'Základní list'!$A:$A,0),1)))</f>
      </c>
      <c r="I52" s="116">
        <f>IF($G52="","",INDEX('1. závod'!$A:$CL,$G52+3,INDEX('Základní list'!$B:$B,MATCH($F52,'Základní list'!$A:$A,0),1)+2))</f>
      </c>
      <c r="J52" s="119"/>
      <c r="K52" s="120"/>
      <c r="L52" s="117">
        <f>IF($K52="","",INDEX('2. závod'!$A:$CM,$K52+3,INDEX('Základní list'!$B:$B,MATCH($J52,'Základní list'!$A:$A,0),1)))</f>
      </c>
      <c r="M52" s="118">
        <f>IF($K52="","",INDEX('2. závod'!$A:$CM,$K52+3,INDEX('Základní list'!$B:$B,MATCH($J52,'Základní list'!$A:$A,0),1)+2))</f>
      </c>
      <c r="N52" s="106">
        <f t="shared" si="6"/>
      </c>
      <c r="O52" s="107">
        <f t="shared" si="7"/>
      </c>
      <c r="P52" s="108">
        <f t="shared" si="5"/>
      </c>
      <c r="Q52" s="42">
        <f t="shared" si="8"/>
      </c>
      <c r="R52" s="42">
        <f t="shared" si="9"/>
      </c>
      <c r="S52" s="42">
        <f t="shared" si="10"/>
        <v>0</v>
      </c>
    </row>
    <row r="53" spans="1:19" ht="18" customHeight="1">
      <c r="A53" s="102">
        <v>45</v>
      </c>
      <c r="B53" s="112"/>
      <c r="C53" s="36"/>
      <c r="D53" s="37"/>
      <c r="E53" s="105"/>
      <c r="F53" s="121"/>
      <c r="G53" s="122"/>
      <c r="H53" s="114">
        <f>IF($G53="","",INDEX('1. závod'!$A:$CM,$G53+3,INDEX('Základní list'!$B:$B,MATCH($F53,'Základní list'!$A:$A,0),1)))</f>
      </c>
      <c r="I53" s="116">
        <f>IF($G53="","",INDEX('1. závod'!$A:$CL,$G53+3,INDEX('Základní list'!$B:$B,MATCH($F53,'Základní list'!$A:$A,0),1)+2))</f>
      </c>
      <c r="J53" s="119"/>
      <c r="K53" s="120"/>
      <c r="L53" s="117">
        <f>IF($K53="","",INDEX('2. závod'!$A:$CM,$K53+3,INDEX('Základní list'!$B:$B,MATCH($J53,'Základní list'!$A:$A,0),1)))</f>
      </c>
      <c r="M53" s="118">
        <f>IF($K53="","",INDEX('2. závod'!$A:$CM,$K53+3,INDEX('Základní list'!$B:$B,MATCH($J53,'Základní list'!$A:$A,0),1)+2))</f>
      </c>
      <c r="N53" s="30">
        <f t="shared" si="6"/>
      </c>
      <c r="O53" s="69">
        <f t="shared" si="7"/>
      </c>
      <c r="P53" s="108">
        <f t="shared" si="5"/>
      </c>
      <c r="Q53" s="42">
        <f t="shared" si="8"/>
      </c>
      <c r="R53" s="42">
        <f t="shared" si="9"/>
      </c>
      <c r="S53" s="42">
        <f t="shared" si="10"/>
        <v>0</v>
      </c>
    </row>
    <row r="54" spans="1:19" s="19" customFormat="1" ht="18" customHeight="1">
      <c r="A54" s="102">
        <v>46</v>
      </c>
      <c r="B54" s="112"/>
      <c r="C54" s="103"/>
      <c r="D54" s="104"/>
      <c r="E54" s="109"/>
      <c r="F54" s="121"/>
      <c r="G54" s="122"/>
      <c r="H54" s="114">
        <f>IF($G54="","",INDEX('1. závod'!$A:$CM,$G54+3,INDEX('Základní list'!$B:$B,MATCH($F54,'Základní list'!$A:$A,0),1)))</f>
      </c>
      <c r="I54" s="116">
        <f>IF($G54="","",INDEX('1. závod'!$A:$CL,$G54+3,INDEX('Základní list'!$B:$B,MATCH($F54,'Základní list'!$A:$A,0),1)+2))</f>
      </c>
      <c r="J54" s="119"/>
      <c r="K54" s="120"/>
      <c r="L54" s="117">
        <f>IF($K54="","",INDEX('2. závod'!$A:$CM,$K54+3,INDEX('Základní list'!$B:$B,MATCH($J54,'Základní list'!$A:$A,0),1)))</f>
      </c>
      <c r="M54" s="118">
        <f>IF($K54="","",INDEX('2. závod'!$A:$CM,$K54+3,INDEX('Základní list'!$B:$B,MATCH($J54,'Základní list'!$A:$A,0),1)+2))</f>
      </c>
      <c r="N54" s="106">
        <f t="shared" si="6"/>
      </c>
      <c r="O54" s="107">
        <f t="shared" si="7"/>
      </c>
      <c r="P54" s="108">
        <f t="shared" si="5"/>
      </c>
      <c r="Q54" s="42">
        <f t="shared" si="8"/>
      </c>
      <c r="R54" s="42">
        <f t="shared" si="9"/>
      </c>
      <c r="S54" s="42">
        <f t="shared" si="10"/>
        <v>0</v>
      </c>
    </row>
    <row r="55" spans="1:19" ht="18" customHeight="1">
      <c r="A55" s="102">
        <v>47</v>
      </c>
      <c r="B55" s="112"/>
      <c r="C55" s="103"/>
      <c r="D55" s="104"/>
      <c r="E55" s="105"/>
      <c r="F55" s="121"/>
      <c r="G55" s="122"/>
      <c r="H55" s="114">
        <f>IF($G55="","",INDEX('1. závod'!$A:$CM,$G55+3,INDEX('Základní list'!$B:$B,MATCH($F55,'Základní list'!$A:$A,0),1)))</f>
      </c>
      <c r="I55" s="116">
        <f>IF($G55="","",INDEX('1. závod'!$A:$CL,$G55+3,INDEX('Základní list'!$B:$B,MATCH($F55,'Základní list'!$A:$A,0),1)+2))</f>
      </c>
      <c r="J55" s="119"/>
      <c r="K55" s="120"/>
      <c r="L55" s="117">
        <f>IF($K55="","",INDEX('2. závod'!$A:$CM,$K55+3,INDEX('Základní list'!$B:$B,MATCH($J55,'Základní list'!$A:$A,0),1)))</f>
      </c>
      <c r="M55" s="118">
        <f>IF($K55="","",INDEX('2. závod'!$A:$CM,$K55+3,INDEX('Základní list'!$B:$B,MATCH($J55,'Základní list'!$A:$A,0),1)+2))</f>
      </c>
      <c r="N55" s="106">
        <f t="shared" si="6"/>
      </c>
      <c r="O55" s="107">
        <f t="shared" si="7"/>
      </c>
      <c r="P55" s="108">
        <f t="shared" si="5"/>
      </c>
      <c r="Q55" s="42">
        <f t="shared" si="8"/>
      </c>
      <c r="R55" s="42">
        <f t="shared" si="9"/>
      </c>
      <c r="S55" s="42">
        <f t="shared" si="10"/>
        <v>0</v>
      </c>
    </row>
    <row r="56" spans="1:19" s="19" customFormat="1" ht="18" customHeight="1">
      <c r="A56" s="102">
        <v>48</v>
      </c>
      <c r="B56" s="112"/>
      <c r="C56" s="36"/>
      <c r="D56" s="37"/>
      <c r="E56" s="109"/>
      <c r="F56" s="121"/>
      <c r="G56" s="122"/>
      <c r="H56" s="114">
        <f>IF($G56="","",INDEX('1. závod'!$A:$CM,$G56+3,INDEX('Základní list'!$B:$B,MATCH($F56,'Základní list'!$A:$A,0),1)))</f>
      </c>
      <c r="I56" s="116">
        <f>IF($G56="","",INDEX('1. závod'!$A:$CL,$G56+3,INDEX('Základní list'!$B:$B,MATCH($F56,'Základní list'!$A:$A,0),1)+2))</f>
      </c>
      <c r="J56" s="119"/>
      <c r="K56" s="120"/>
      <c r="L56" s="117">
        <f>IF($K56="","",INDEX('2. závod'!$A:$CM,$K56+3,INDEX('Základní list'!$B:$B,MATCH($J56,'Základní list'!$A:$A,0),1)))</f>
      </c>
      <c r="M56" s="118">
        <f>IF($K56="","",INDEX('2. závod'!$A:$CM,$K56+3,INDEX('Základní list'!$B:$B,MATCH($J56,'Základní list'!$A:$A,0),1)+2))</f>
      </c>
      <c r="N56" s="30">
        <f t="shared" si="6"/>
      </c>
      <c r="O56" s="69">
        <f t="shared" si="7"/>
      </c>
      <c r="P56" s="108">
        <f t="shared" si="5"/>
      </c>
      <c r="Q56" s="42">
        <f t="shared" si="8"/>
      </c>
      <c r="R56" s="42">
        <f t="shared" si="9"/>
      </c>
      <c r="S56" s="42">
        <f t="shared" si="10"/>
        <v>0</v>
      </c>
    </row>
    <row r="57" spans="1:19" ht="18" customHeight="1">
      <c r="A57" s="102">
        <v>49</v>
      </c>
      <c r="B57" s="187"/>
      <c r="C57" s="103"/>
      <c r="D57" s="104"/>
      <c r="E57" s="105"/>
      <c r="F57" s="121"/>
      <c r="G57" s="122"/>
      <c r="H57" s="114">
        <f>IF($G57="","",INDEX('1. závod'!$A:$CM,$G57+3,INDEX('Základní list'!$B:$B,MATCH($F57,'Základní list'!$A:$A,0),1)))</f>
      </c>
      <c r="I57" s="116">
        <f>IF($G57="","",INDEX('1. závod'!$A:$CL,$G57+3,INDEX('Základní list'!$B:$B,MATCH($F57,'Základní list'!$A:$A,0),1)+2))</f>
      </c>
      <c r="J57" s="119"/>
      <c r="K57" s="120"/>
      <c r="L57" s="117">
        <f>IF($K57="","",INDEX('2. závod'!$A:$CM,$K57+3,INDEX('Základní list'!$B:$B,MATCH($J57,'Základní list'!$A:$A,0),1)))</f>
      </c>
      <c r="M57" s="118">
        <f>IF($K57="","",INDEX('2. závod'!$A:$CM,$K57+3,INDEX('Základní list'!$B:$B,MATCH($J57,'Základní list'!$A:$A,0),1)+2))</f>
      </c>
      <c r="N57" s="106">
        <f t="shared" si="6"/>
      </c>
      <c r="O57" s="107">
        <f t="shared" si="7"/>
      </c>
      <c r="P57" s="108">
        <f t="shared" si="5"/>
      </c>
      <c r="Q57" s="42">
        <f t="shared" si="8"/>
      </c>
      <c r="R57" s="42">
        <f t="shared" si="9"/>
      </c>
      <c r="S57" s="42">
        <f t="shared" si="10"/>
        <v>0</v>
      </c>
    </row>
    <row r="58" spans="1:19" ht="18" customHeight="1">
      <c r="A58" s="102">
        <v>50</v>
      </c>
      <c r="B58" s="187"/>
      <c r="C58" s="103"/>
      <c r="D58" s="104"/>
      <c r="E58" s="109"/>
      <c r="F58" s="121"/>
      <c r="G58" s="122"/>
      <c r="H58" s="114">
        <f>IF($G58="","",INDEX('1. závod'!$A:$CM,$G58+3,INDEX('Základní list'!$B:$B,MATCH($F58,'Základní list'!$A:$A,0),1)))</f>
      </c>
      <c r="I58" s="116">
        <f>IF($G58="","",INDEX('1. závod'!$A:$CL,$G58+3,INDEX('Základní list'!$B:$B,MATCH($F58,'Základní list'!$A:$A,0),1)+2))</f>
      </c>
      <c r="J58" s="119"/>
      <c r="K58" s="120"/>
      <c r="L58" s="117">
        <f>IF($K58="","",INDEX('2. závod'!$A:$CM,$K58+3,INDEX('Základní list'!$B:$B,MATCH($J58,'Základní list'!$A:$A,0),1)))</f>
      </c>
      <c r="M58" s="118">
        <f>IF($K58="","",INDEX('2. závod'!$A:$CM,$K58+3,INDEX('Základní list'!$B:$B,MATCH($J58,'Základní list'!$A:$A,0),1)+2))</f>
      </c>
      <c r="N58" s="106">
        <f t="shared" si="6"/>
      </c>
      <c r="O58" s="107">
        <f t="shared" si="7"/>
      </c>
      <c r="P58" s="108">
        <f t="shared" si="5"/>
      </c>
      <c r="Q58" s="42">
        <f t="shared" si="8"/>
      </c>
      <c r="R58" s="42">
        <f t="shared" si="9"/>
      </c>
      <c r="S58" s="42">
        <f t="shared" si="10"/>
        <v>0</v>
      </c>
    </row>
    <row r="59" spans="1:19" s="19" customFormat="1" ht="18" customHeight="1">
      <c r="A59" s="102">
        <v>51</v>
      </c>
      <c r="B59" s="112"/>
      <c r="C59" s="103"/>
      <c r="D59" s="104"/>
      <c r="E59" s="105"/>
      <c r="F59" s="121"/>
      <c r="G59" s="122"/>
      <c r="H59" s="114">
        <f>IF($G59="","",INDEX('1. závod'!$A:$CM,$G59+3,INDEX('Základní list'!$B:$B,MATCH($F59,'Základní list'!$A:$A,0),1)))</f>
      </c>
      <c r="I59" s="116">
        <f>IF($G59="","",INDEX('1. závod'!$A:$CL,$G59+3,INDEX('Základní list'!$B:$B,MATCH($F59,'Základní list'!$A:$A,0),1)+2))</f>
      </c>
      <c r="J59" s="119"/>
      <c r="K59" s="120"/>
      <c r="L59" s="117">
        <f>IF($K59="","",INDEX('2. závod'!$A:$CM,$K59+3,INDEX('Základní list'!$B:$B,MATCH($J59,'Základní list'!$A:$A,0),1)))</f>
      </c>
      <c r="M59" s="118">
        <f>IF($K59="","",INDEX('2. závod'!$A:$CM,$K59+3,INDEX('Základní list'!$B:$B,MATCH($J59,'Základní list'!$A:$A,0),1)+2))</f>
      </c>
      <c r="N59" s="106">
        <f t="shared" si="6"/>
      </c>
      <c r="O59" s="107">
        <f t="shared" si="7"/>
      </c>
      <c r="P59" s="108">
        <f t="shared" si="5"/>
      </c>
      <c r="Q59" s="42">
        <f t="shared" si="8"/>
      </c>
      <c r="R59" s="42">
        <f t="shared" si="9"/>
      </c>
      <c r="S59" s="42">
        <f t="shared" si="10"/>
        <v>0</v>
      </c>
    </row>
    <row r="60" spans="1:19" ht="18" customHeight="1">
      <c r="A60" s="102">
        <v>52</v>
      </c>
      <c r="B60" s="112"/>
      <c r="C60" s="103"/>
      <c r="D60" s="104"/>
      <c r="E60" s="109"/>
      <c r="F60" s="121"/>
      <c r="G60" s="122"/>
      <c r="H60" s="114">
        <f>IF($G60="","",INDEX('1. závod'!$A:$CM,$G60+3,INDEX('Základní list'!$B:$B,MATCH($F60,'Základní list'!$A:$A,0),1)))</f>
      </c>
      <c r="I60" s="116">
        <f>IF($G60="","",INDEX('1. závod'!$A:$CL,$G60+3,INDEX('Základní list'!$B:$B,MATCH($F60,'Základní list'!$A:$A,0),1)+2))</f>
      </c>
      <c r="J60" s="119"/>
      <c r="K60" s="120"/>
      <c r="L60" s="117">
        <f>IF($K60="","",INDEX('2. závod'!$A:$CM,$K60+3,INDEX('Základní list'!$B:$B,MATCH($J60,'Základní list'!$A:$A,0),1)))</f>
      </c>
      <c r="M60" s="118">
        <f>IF($K60="","",INDEX('2. závod'!$A:$CM,$K60+3,INDEX('Základní list'!$B:$B,MATCH($J60,'Základní list'!$A:$A,0),1)+2))</f>
      </c>
      <c r="N60" s="106">
        <f t="shared" si="6"/>
      </c>
      <c r="O60" s="107">
        <f t="shared" si="7"/>
      </c>
      <c r="P60" s="108">
        <f t="shared" si="5"/>
      </c>
      <c r="Q60" s="42">
        <f t="shared" si="8"/>
      </c>
      <c r="R60" s="42">
        <f t="shared" si="9"/>
      </c>
      <c r="S60" s="42">
        <f t="shared" si="10"/>
        <v>0</v>
      </c>
    </row>
    <row r="61" spans="1:19" s="19" customFormat="1" ht="18" customHeight="1">
      <c r="A61" s="102">
        <v>53</v>
      </c>
      <c r="B61" s="112"/>
      <c r="C61" s="36"/>
      <c r="D61" s="37"/>
      <c r="E61" s="105"/>
      <c r="F61" s="121"/>
      <c r="G61" s="122"/>
      <c r="H61" s="114">
        <f>IF($G61="","",INDEX('1. závod'!$A:$CM,$G61+3,INDEX('Základní list'!$B:$B,MATCH($F61,'Základní list'!$A:$A,0),1)))</f>
      </c>
      <c r="I61" s="116">
        <f>IF($G61="","",INDEX('1. závod'!$A:$CL,$G61+3,INDEX('Základní list'!$B:$B,MATCH($F61,'Základní list'!$A:$A,0),1)+2))</f>
      </c>
      <c r="J61" s="119"/>
      <c r="K61" s="120"/>
      <c r="L61" s="117">
        <f>IF($K61="","",INDEX('2. závod'!$A:$CM,$K61+3,INDEX('Základní list'!$B:$B,MATCH($J61,'Základní list'!$A:$A,0),1)))</f>
      </c>
      <c r="M61" s="118">
        <f>IF($K61="","",INDEX('2. závod'!$A:$CM,$K61+3,INDEX('Základní list'!$B:$B,MATCH($J61,'Základní list'!$A:$A,0),1)+2))</f>
      </c>
      <c r="N61" s="30">
        <f t="shared" si="6"/>
      </c>
      <c r="O61" s="69">
        <f t="shared" si="7"/>
      </c>
      <c r="P61" s="108">
        <f t="shared" si="5"/>
      </c>
      <c r="Q61" s="42">
        <f t="shared" si="8"/>
      </c>
      <c r="R61" s="42">
        <f t="shared" si="9"/>
      </c>
      <c r="S61" s="42">
        <f t="shared" si="10"/>
        <v>0</v>
      </c>
    </row>
    <row r="62" spans="1:19" ht="18" customHeight="1">
      <c r="A62" s="102">
        <v>54</v>
      </c>
      <c r="B62" s="112"/>
      <c r="C62" s="103"/>
      <c r="D62" s="104"/>
      <c r="E62" s="109"/>
      <c r="F62" s="121"/>
      <c r="G62" s="122"/>
      <c r="H62" s="114">
        <f>IF($G62="","",INDEX('1. závod'!$A:$CM,$G62+3,INDEX('Základní list'!$B:$B,MATCH($F62,'Základní list'!$A:$A,0),1)))</f>
      </c>
      <c r="I62" s="116">
        <f>IF($G62="","",INDEX('1. závod'!$A:$CL,$G62+3,INDEX('Základní list'!$B:$B,MATCH($F62,'Základní list'!$A:$A,0),1)+2))</f>
      </c>
      <c r="J62" s="119"/>
      <c r="K62" s="120"/>
      <c r="L62" s="117">
        <f>IF($K62="","",INDEX('2. závod'!$A:$CM,$K62+3,INDEX('Základní list'!$B:$B,MATCH($J62,'Základní list'!$A:$A,0),1)))</f>
      </c>
      <c r="M62" s="118">
        <f>IF($K62="","",INDEX('2. závod'!$A:$CM,$K62+3,INDEX('Základní list'!$B:$B,MATCH($J62,'Základní list'!$A:$A,0),1)+2))</f>
      </c>
      <c r="N62" s="106">
        <f t="shared" si="6"/>
      </c>
      <c r="O62" s="107">
        <f t="shared" si="7"/>
      </c>
      <c r="P62" s="108">
        <f t="shared" si="5"/>
      </c>
      <c r="Q62" s="42">
        <f t="shared" si="8"/>
      </c>
      <c r="R62" s="42">
        <f t="shared" si="9"/>
      </c>
      <c r="S62" s="42">
        <f t="shared" si="10"/>
        <v>0</v>
      </c>
    </row>
    <row r="63" spans="1:19" ht="18" customHeight="1">
      <c r="A63" s="102">
        <v>55</v>
      </c>
      <c r="B63" s="112"/>
      <c r="C63" s="36"/>
      <c r="D63" s="37"/>
      <c r="E63" s="105"/>
      <c r="F63" s="121"/>
      <c r="G63" s="122"/>
      <c r="H63" s="114">
        <f>IF($G63="","",INDEX('1. závod'!$A:$CM,$G63+3,INDEX('Základní list'!$B:$B,MATCH($F63,'Základní list'!$A:$A,0),1)))</f>
      </c>
      <c r="I63" s="116">
        <f>IF($G63="","",INDEX('1. závod'!$A:$CL,$G63+3,INDEX('Základní list'!$B:$B,MATCH($F63,'Základní list'!$A:$A,0),1)+2))</f>
      </c>
      <c r="J63" s="119"/>
      <c r="K63" s="120"/>
      <c r="L63" s="117">
        <f>IF($K63="","",INDEX('2. závod'!$A:$CM,$K63+3,INDEX('Základní list'!$B:$B,MATCH($J63,'Základní list'!$A:$A,0),1)))</f>
      </c>
      <c r="M63" s="118">
        <f>IF($K63="","",INDEX('2. závod'!$A:$CM,$K63+3,INDEX('Základní list'!$B:$B,MATCH($J63,'Základní list'!$A:$A,0),1)+2))</f>
      </c>
      <c r="N63" s="30">
        <f t="shared" si="6"/>
      </c>
      <c r="O63" s="69">
        <f t="shared" si="7"/>
      </c>
      <c r="P63" s="108">
        <f t="shared" si="5"/>
      </c>
      <c r="Q63" s="42">
        <f t="shared" si="8"/>
      </c>
      <c r="R63" s="42">
        <f t="shared" si="9"/>
      </c>
      <c r="S63" s="42">
        <f t="shared" si="10"/>
        <v>0</v>
      </c>
    </row>
    <row r="64" spans="1:19" ht="18" customHeight="1" collapsed="1">
      <c r="A64" s="102">
        <v>56</v>
      </c>
      <c r="B64" s="187"/>
      <c r="C64" s="103"/>
      <c r="D64" s="104"/>
      <c r="E64" s="109"/>
      <c r="F64" s="121"/>
      <c r="G64" s="122"/>
      <c r="H64" s="114">
        <f>IF($G64="","",INDEX('1. závod'!$A:$CM,$G64+3,INDEX('Základní list'!$B:$B,MATCH($F64,'Základní list'!$A:$A,0),1)))</f>
      </c>
      <c r="I64" s="116">
        <f>IF($G64="","",INDEX('1. závod'!$A:$CL,$G64+3,INDEX('Základní list'!$B:$B,MATCH($F64,'Základní list'!$A:$A,0),1)+2))</f>
      </c>
      <c r="J64" s="119"/>
      <c r="K64" s="120"/>
      <c r="L64" s="117">
        <f>IF($K64="","",INDEX('2. závod'!$A:$CM,$K64+3,INDEX('Základní list'!$B:$B,MATCH($J64,'Základní list'!$A:$A,0),1)))</f>
      </c>
      <c r="M64" s="118">
        <f>IF($K64="","",INDEX('2. závod'!$A:$CM,$K64+3,INDEX('Základní list'!$B:$B,MATCH($J64,'Základní list'!$A:$A,0),1)+2))</f>
      </c>
      <c r="N64" s="106">
        <f t="shared" si="6"/>
      </c>
      <c r="O64" s="107">
        <f t="shared" si="7"/>
      </c>
      <c r="P64" s="108">
        <f aca="true" t="shared" si="11" ref="P64:P95">IF($N64="","",RANK(O64,O$1:O$65536,1))</f>
      </c>
      <c r="Q64" s="42">
        <f t="shared" si="8"/>
      </c>
      <c r="R64" s="42">
        <f t="shared" si="9"/>
      </c>
      <c r="S64" s="42">
        <f t="shared" si="10"/>
        <v>0</v>
      </c>
    </row>
    <row r="65" spans="1:19" ht="18" customHeight="1">
      <c r="A65" s="102">
        <v>57</v>
      </c>
      <c r="B65" s="112"/>
      <c r="C65" s="103"/>
      <c r="D65" s="104"/>
      <c r="E65" s="105"/>
      <c r="F65" s="121"/>
      <c r="G65" s="122"/>
      <c r="H65" s="114">
        <f>IF($G65="","",INDEX('1. závod'!$A:$CM,$G65+3,INDEX('Základní list'!$B:$B,MATCH($F65,'Základní list'!$A:$A,0),1)))</f>
      </c>
      <c r="I65" s="116">
        <f>IF($G65="","",INDEX('1. závod'!$A:$CL,$G65+3,INDEX('Základní list'!$B:$B,MATCH($F65,'Základní list'!$A:$A,0),1)+2))</f>
      </c>
      <c r="J65" s="119"/>
      <c r="K65" s="120"/>
      <c r="L65" s="117">
        <f>IF($K65="","",INDEX('2. závod'!$A:$CM,$K65+3,INDEX('Základní list'!$B:$B,MATCH($J65,'Základní list'!$A:$A,0),1)))</f>
      </c>
      <c r="M65" s="118">
        <f>IF($K65="","",INDEX('2. závod'!$A:$CM,$K65+3,INDEX('Základní list'!$B:$B,MATCH($J65,'Základní list'!$A:$A,0),1)+2))</f>
      </c>
      <c r="N65" s="106">
        <f t="shared" si="6"/>
      </c>
      <c r="O65" s="107">
        <f t="shared" si="7"/>
      </c>
      <c r="P65" s="108">
        <f t="shared" si="11"/>
      </c>
      <c r="Q65" s="42">
        <f t="shared" si="8"/>
      </c>
      <c r="R65" s="42">
        <f t="shared" si="9"/>
      </c>
      <c r="S65" s="42">
        <f t="shared" si="10"/>
        <v>0</v>
      </c>
    </row>
    <row r="66" spans="1:19" s="19" customFormat="1" ht="18" customHeight="1">
      <c r="A66" s="102">
        <v>58</v>
      </c>
      <c r="B66" s="187"/>
      <c r="C66" s="103"/>
      <c r="D66" s="104"/>
      <c r="E66" s="109"/>
      <c r="F66" s="121"/>
      <c r="G66" s="122"/>
      <c r="H66" s="114">
        <f>IF($G66="","",INDEX('1. závod'!$A:$CM,$G66+3,INDEX('Základní list'!$B:$B,MATCH($F66,'Základní list'!$A:$A,0),1)))</f>
      </c>
      <c r="I66" s="116">
        <f>IF($G66="","",INDEX('1. závod'!$A:$CL,$G66+3,INDEX('Základní list'!$B:$B,MATCH($F66,'Základní list'!$A:$A,0),1)+2))</f>
      </c>
      <c r="J66" s="119"/>
      <c r="K66" s="120"/>
      <c r="L66" s="117">
        <f>IF($K66="","",INDEX('2. závod'!$A:$CM,$K66+3,INDEX('Základní list'!$B:$B,MATCH($J66,'Základní list'!$A:$A,0),1)))</f>
      </c>
      <c r="M66" s="118">
        <f>IF($K66="","",INDEX('2. závod'!$A:$CM,$K66+3,INDEX('Základní list'!$B:$B,MATCH($J66,'Základní list'!$A:$A,0),1)+2))</f>
      </c>
      <c r="N66" s="106">
        <f t="shared" si="6"/>
      </c>
      <c r="O66" s="107">
        <f t="shared" si="7"/>
      </c>
      <c r="P66" s="108">
        <f t="shared" si="11"/>
      </c>
      <c r="Q66" s="42">
        <f t="shared" si="8"/>
      </c>
      <c r="R66" s="42">
        <f t="shared" si="9"/>
      </c>
      <c r="S66" s="42">
        <f t="shared" si="10"/>
        <v>0</v>
      </c>
    </row>
    <row r="67" spans="1:19" ht="18" customHeight="1">
      <c r="A67" s="102">
        <v>59</v>
      </c>
      <c r="B67" s="112"/>
      <c r="C67" s="36"/>
      <c r="D67" s="37"/>
      <c r="E67" s="105"/>
      <c r="F67" s="121"/>
      <c r="G67" s="122"/>
      <c r="H67" s="114">
        <f>IF($G67="","",INDEX('1. závod'!$A:$CM,$G67+3,INDEX('Základní list'!$B:$B,MATCH($F67,'Základní list'!$A:$A,0),1)))</f>
      </c>
      <c r="I67" s="116">
        <f>IF($G67="","",INDEX('1. závod'!$A:$CL,$G67+3,INDEX('Základní list'!$B:$B,MATCH($F67,'Základní list'!$A:$A,0),1)+2))</f>
      </c>
      <c r="J67" s="119"/>
      <c r="K67" s="120"/>
      <c r="L67" s="117">
        <f>IF($K67="","",INDEX('2. závod'!$A:$CM,$K67+3,INDEX('Základní list'!$B:$B,MATCH($J67,'Základní list'!$A:$A,0),1)))</f>
      </c>
      <c r="M67" s="118">
        <f>IF($K67="","",INDEX('2. závod'!$A:$CM,$K67+3,INDEX('Základní list'!$B:$B,MATCH($J67,'Základní list'!$A:$A,0),1)+2))</f>
      </c>
      <c r="N67" s="30">
        <f t="shared" si="6"/>
      </c>
      <c r="O67" s="69">
        <f t="shared" si="7"/>
      </c>
      <c r="P67" s="108">
        <f t="shared" si="11"/>
      </c>
      <c r="Q67" s="42">
        <f t="shared" si="8"/>
      </c>
      <c r="R67" s="42">
        <f t="shared" si="9"/>
      </c>
      <c r="S67" s="42">
        <f t="shared" si="10"/>
        <v>0</v>
      </c>
    </row>
    <row r="68" spans="1:19" ht="17.25" customHeight="1">
      <c r="A68" s="102">
        <v>60</v>
      </c>
      <c r="B68" s="187"/>
      <c r="C68" s="103"/>
      <c r="D68" s="104"/>
      <c r="E68" s="113"/>
      <c r="F68" s="121"/>
      <c r="G68" s="122"/>
      <c r="H68" s="114">
        <f>IF($G68="","",INDEX('1. závod'!$A:$CM,$G68+3,INDEX('Základní list'!$B:$B,MATCH($F68,'Základní list'!$A:$A,0),1)))</f>
      </c>
      <c r="I68" s="116">
        <f>IF($G68="","",INDEX('1. závod'!$A:$CL,$G68+3,INDEX('Základní list'!$B:$B,MATCH($F68,'Základní list'!$A:$A,0),1)+2))</f>
      </c>
      <c r="J68" s="119"/>
      <c r="K68" s="120"/>
      <c r="L68" s="117">
        <f>IF($K68="","",INDEX('2. závod'!$A:$CM,$K68+3,INDEX('Základní list'!$B:$B,MATCH($J68,'Základní list'!$A:$A,0),1)))</f>
      </c>
      <c r="M68" s="118">
        <f>IF($K68="","",INDEX('2. závod'!$A:$CM,$K68+3,INDEX('Základní list'!$B:$B,MATCH($J68,'Základní list'!$A:$A,0),1)+2))</f>
      </c>
      <c r="N68" s="106">
        <f t="shared" si="6"/>
      </c>
      <c r="O68" s="107">
        <f t="shared" si="7"/>
      </c>
      <c r="P68" s="108">
        <f t="shared" si="11"/>
      </c>
      <c r="Q68" s="42">
        <f t="shared" si="8"/>
      </c>
      <c r="R68" s="42">
        <f t="shared" si="9"/>
      </c>
      <c r="S68" s="42">
        <f t="shared" si="10"/>
        <v>0</v>
      </c>
    </row>
    <row r="69" spans="1:19" s="19" customFormat="1" ht="16.5" customHeight="1">
      <c r="A69" s="102">
        <v>61</v>
      </c>
      <c r="B69" s="112"/>
      <c r="C69" s="36"/>
      <c r="D69" s="37"/>
      <c r="E69" s="105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0">
        <f>IF($K69="","",INDEX('2. závod'!$A:$CM,$K69+3,INDEX('Základní list'!$B:$B,MATCH($J69,'Základní list'!$A:$A,0),1)))</f>
      </c>
      <c r="M69" s="71">
        <f>IF($K69="","",INDEX('2. závod'!$A:$CM,$K69+3,INDEX('Základní list'!$B:$B,MATCH($J69,'Základní list'!$A:$A,0),1)+2))</f>
      </c>
      <c r="N69" s="30">
        <f t="shared" si="6"/>
      </c>
      <c r="O69" s="69">
        <f t="shared" si="7"/>
      </c>
      <c r="P69" s="76">
        <f t="shared" si="11"/>
      </c>
      <c r="Q69" s="42">
        <f t="shared" si="8"/>
      </c>
      <c r="R69" s="42">
        <f t="shared" si="9"/>
      </c>
      <c r="S69" s="42">
        <f t="shared" si="10"/>
        <v>0</v>
      </c>
    </row>
    <row r="70" spans="1:19" ht="18" customHeight="1">
      <c r="A70" s="102">
        <v>62</v>
      </c>
      <c r="B70" s="35"/>
      <c r="C70" s="36"/>
      <c r="D70" s="37"/>
      <c r="E70" s="109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0">
        <f>IF($K70="","",INDEX('2. závod'!$A:$CM,$K70+3,INDEX('Základní list'!$B:$B,MATCH($J70,'Základní list'!$A:$A,0),1)))</f>
      </c>
      <c r="M70" s="71">
        <f>IF($K70="","",INDEX('2. závod'!$A:$CM,$K70+3,INDEX('Základní list'!$B:$B,MATCH($J70,'Základní list'!$A:$A,0),1)+2))</f>
      </c>
      <c r="N70" s="30">
        <f t="shared" si="6"/>
      </c>
      <c r="O70" s="69">
        <f t="shared" si="7"/>
      </c>
      <c r="P70" s="76">
        <f t="shared" si="11"/>
      </c>
      <c r="Q70" s="42">
        <f t="shared" si="8"/>
      </c>
      <c r="R70" s="42">
        <f t="shared" si="9"/>
      </c>
      <c r="S70" s="42">
        <f t="shared" si="10"/>
        <v>0</v>
      </c>
    </row>
    <row r="71" spans="1:19" ht="0.75" customHeight="1">
      <c r="A71" s="102">
        <v>63</v>
      </c>
      <c r="B71" s="35"/>
      <c r="C71" s="36"/>
      <c r="D71" s="37"/>
      <c r="E71" s="105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0">
        <f>IF($K71="","",INDEX('2. závod'!$A:$CM,$K71+3,INDEX('Základní list'!$B:$B,MATCH($J71,'Základní list'!$A:$A,0),1)))</f>
      </c>
      <c r="M71" s="71">
        <f>IF($K71="","",INDEX('2. závod'!$A:$CM,$K71+3,INDEX('Základní list'!$B:$B,MATCH($J71,'Základní list'!$A:$A,0),1)+2))</f>
      </c>
      <c r="N71" s="30">
        <f t="shared" si="6"/>
      </c>
      <c r="O71" s="69">
        <f t="shared" si="7"/>
      </c>
      <c r="P71" s="76">
        <f t="shared" si="11"/>
      </c>
      <c r="Q71" s="42">
        <f t="shared" si="8"/>
      </c>
      <c r="R71" s="42">
        <f t="shared" si="9"/>
      </c>
      <c r="S71" s="42">
        <f t="shared" si="10"/>
        <v>0</v>
      </c>
    </row>
    <row r="72" spans="1:19" s="19" customFormat="1" ht="18" customHeight="1">
      <c r="A72" s="102">
        <v>64</v>
      </c>
      <c r="B72" s="35"/>
      <c r="C72" s="36"/>
      <c r="D72" s="37"/>
      <c r="E72" s="109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0">
        <f>IF($K72="","",INDEX('2. závod'!$A:$CM,$K72+3,INDEX('Základní list'!$B:$B,MATCH($J72,'Základní list'!$A:$A,0),1)))</f>
      </c>
      <c r="M72" s="71">
        <f>IF($K72="","",INDEX('2. závod'!$A:$CM,$K72+3,INDEX('Základní list'!$B:$B,MATCH($J72,'Základní list'!$A:$A,0),1)+2))</f>
      </c>
      <c r="N72" s="30">
        <f t="shared" si="6"/>
      </c>
      <c r="O72" s="69">
        <f t="shared" si="7"/>
      </c>
      <c r="P72" s="76">
        <f t="shared" si="11"/>
      </c>
      <c r="Q72" s="42">
        <f t="shared" si="8"/>
      </c>
      <c r="R72" s="42">
        <f t="shared" si="9"/>
      </c>
      <c r="S72" s="42">
        <f t="shared" si="10"/>
        <v>0</v>
      </c>
    </row>
    <row r="73" spans="1:19" ht="18" customHeight="1">
      <c r="A73" s="102">
        <v>65</v>
      </c>
      <c r="B73" s="35"/>
      <c r="C73" s="36"/>
      <c r="D73" s="34"/>
      <c r="E73" s="105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0">
        <f>IF($K73="","",INDEX('2. závod'!$A:$CM,$K73+3,INDEX('Základní list'!$B:$B,MATCH($J73,'Základní list'!$A:$A,0),1)))</f>
      </c>
      <c r="M73" s="71">
        <f>IF($K73="","",INDEX('2. závod'!$A:$CM,$K73+3,INDEX('Základní list'!$B:$B,MATCH($J73,'Základní list'!$A:$A,0),1)+2))</f>
      </c>
      <c r="N73" s="30">
        <f aca="true" t="shared" si="12" ref="N73:N93">IF($K73="","",SUM(H73,L73))</f>
      </c>
      <c r="O73" s="69">
        <f aca="true" t="shared" si="13" ref="O73:O93">IF($K73="","",SUM(I73,M73))</f>
      </c>
      <c r="P73" s="76">
        <f t="shared" si="11"/>
      </c>
      <c r="Q73" s="42">
        <f aca="true" t="shared" si="14" ref="Q73:Q93">CONCATENATE(F73,G73)</f>
      </c>
      <c r="R73" s="42">
        <f aca="true" t="shared" si="15" ref="R73:R93">CONCATENATE(J73,K73)</f>
      </c>
      <c r="S73" s="42">
        <f aca="true" t="shared" si="16" ref="S73:S93">COUNT(I73,M73)</f>
        <v>0</v>
      </c>
    </row>
    <row r="74" spans="1:19" s="19" customFormat="1" ht="17.25" customHeight="1">
      <c r="A74" s="102">
        <v>66</v>
      </c>
      <c r="B74" s="35"/>
      <c r="C74" s="36"/>
      <c r="D74" s="37"/>
      <c r="E74" s="109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0">
        <f>IF($K74="","",INDEX('2. závod'!$A:$CM,$K74+3,INDEX('Základní list'!$B:$B,MATCH($J74,'Základní list'!$A:$A,0),1)))</f>
      </c>
      <c r="M74" s="71">
        <f>IF($K74="","",INDEX('2. závod'!$A:$CM,$K74+3,INDEX('Základní list'!$B:$B,MATCH($J74,'Základní list'!$A:$A,0),1)+2))</f>
      </c>
      <c r="N74" s="30">
        <f t="shared" si="12"/>
      </c>
      <c r="O74" s="69">
        <f t="shared" si="13"/>
      </c>
      <c r="P74" s="76">
        <f t="shared" si="11"/>
      </c>
      <c r="Q74" s="42">
        <f t="shared" si="14"/>
      </c>
      <c r="R74" s="42">
        <f t="shared" si="15"/>
      </c>
      <c r="S74" s="42">
        <f t="shared" si="16"/>
        <v>0</v>
      </c>
    </row>
    <row r="75" spans="1:19" ht="18" customHeight="1">
      <c r="A75" s="102">
        <v>67</v>
      </c>
      <c r="B75" s="35"/>
      <c r="C75" s="36"/>
      <c r="D75" s="37"/>
      <c r="E75" s="105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0">
        <f>IF($K75="","",INDEX('2. závod'!$A:$CM,$K75+3,INDEX('Základní list'!$B:$B,MATCH($J75,'Základní list'!$A:$A,0),1)))</f>
      </c>
      <c r="M75" s="71">
        <f>IF($K75="","",INDEX('2. závod'!$A:$CM,$K75+3,INDEX('Základní list'!$B:$B,MATCH($J75,'Základní list'!$A:$A,0),1)+2))</f>
      </c>
      <c r="N75" s="30">
        <f t="shared" si="12"/>
      </c>
      <c r="O75" s="69">
        <f t="shared" si="13"/>
      </c>
      <c r="P75" s="76">
        <f t="shared" si="11"/>
      </c>
      <c r="Q75" s="42">
        <f t="shared" si="14"/>
      </c>
      <c r="R75" s="42">
        <f t="shared" si="15"/>
      </c>
      <c r="S75" s="42">
        <f t="shared" si="16"/>
        <v>0</v>
      </c>
    </row>
    <row r="76" spans="1:19" ht="18" customHeight="1">
      <c r="A76" s="102">
        <v>68</v>
      </c>
      <c r="B76" s="35"/>
      <c r="C76" s="36"/>
      <c r="D76" s="37"/>
      <c r="E76" s="109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0">
        <f>IF($K76="","",INDEX('2. závod'!$A:$CM,$K76+3,INDEX('Základní list'!$B:$B,MATCH($J76,'Základní list'!$A:$A,0),1)))</f>
      </c>
      <c r="M76" s="71">
        <f>IF($K76="","",INDEX('2. závod'!$A:$CM,$K76+3,INDEX('Základní list'!$B:$B,MATCH($J76,'Základní list'!$A:$A,0),1)+2))</f>
      </c>
      <c r="N76" s="30">
        <f t="shared" si="12"/>
      </c>
      <c r="O76" s="69">
        <f t="shared" si="13"/>
      </c>
      <c r="P76" s="76">
        <f t="shared" si="11"/>
      </c>
      <c r="Q76" s="42">
        <f t="shared" si="14"/>
      </c>
      <c r="R76" s="42">
        <f t="shared" si="15"/>
      </c>
      <c r="S76" s="42">
        <f t="shared" si="16"/>
        <v>0</v>
      </c>
    </row>
    <row r="77" spans="1:19" s="19" customFormat="1" ht="18" customHeight="1">
      <c r="A77" s="102">
        <v>69</v>
      </c>
      <c r="B77" s="35"/>
      <c r="C77" s="36"/>
      <c r="D77" s="37"/>
      <c r="E77" s="105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0">
        <f>IF($K77="","",INDEX('2. závod'!$A:$CM,$K77+3,INDEX('Základní list'!$B:$B,MATCH($J77,'Základní list'!$A:$A,0),1)))</f>
      </c>
      <c r="M77" s="71">
        <f>IF($K77="","",INDEX('2. závod'!$A:$CM,$K77+3,INDEX('Základní list'!$B:$B,MATCH($J77,'Základní list'!$A:$A,0),1)+2))</f>
      </c>
      <c r="N77" s="30">
        <f t="shared" si="12"/>
      </c>
      <c r="O77" s="69">
        <f t="shared" si="13"/>
      </c>
      <c r="P77" s="76">
        <f t="shared" si="11"/>
      </c>
      <c r="Q77" s="42">
        <f t="shared" si="14"/>
      </c>
      <c r="R77" s="42">
        <f t="shared" si="15"/>
      </c>
      <c r="S77" s="42">
        <f t="shared" si="16"/>
        <v>0</v>
      </c>
    </row>
    <row r="78" spans="1:19" ht="18" customHeight="1">
      <c r="A78" s="102">
        <v>70</v>
      </c>
      <c r="B78" s="35"/>
      <c r="C78" s="36"/>
      <c r="D78" s="37"/>
      <c r="E78" s="109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0">
        <f>IF($K78="","",INDEX('2. závod'!$A:$CM,$K78+3,INDEX('Základní list'!$B:$B,MATCH($J78,'Základní list'!$A:$A,0),1)))</f>
      </c>
      <c r="M78" s="71">
        <f>IF($K78="","",INDEX('2. závod'!$A:$CM,$K78+3,INDEX('Základní list'!$B:$B,MATCH($J78,'Základní list'!$A:$A,0),1)+2))</f>
      </c>
      <c r="N78" s="30">
        <f t="shared" si="12"/>
      </c>
      <c r="O78" s="69">
        <f t="shared" si="13"/>
      </c>
      <c r="P78" s="76">
        <f t="shared" si="11"/>
      </c>
      <c r="Q78" s="42">
        <f t="shared" si="14"/>
      </c>
      <c r="R78" s="42">
        <f t="shared" si="15"/>
      </c>
      <c r="S78" s="42">
        <f t="shared" si="16"/>
        <v>0</v>
      </c>
    </row>
    <row r="79" spans="1:19" s="19" customFormat="1" ht="18" customHeight="1">
      <c r="A79" s="102">
        <v>71</v>
      </c>
      <c r="B79" s="35"/>
      <c r="C79" s="36"/>
      <c r="D79" s="37"/>
      <c r="E79" s="105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0">
        <f>IF($K79="","",INDEX('2. závod'!$A:$CM,$K79+3,INDEX('Základní list'!$B:$B,MATCH($J79,'Základní list'!$A:$A,0),1)))</f>
      </c>
      <c r="M79" s="71">
        <f>IF($K79="","",INDEX('2. závod'!$A:$CM,$K79+3,INDEX('Základní list'!$B:$B,MATCH($J79,'Základní list'!$A:$A,0),1)+2))</f>
      </c>
      <c r="N79" s="30">
        <f t="shared" si="12"/>
      </c>
      <c r="O79" s="69">
        <f t="shared" si="13"/>
      </c>
      <c r="P79" s="76">
        <f t="shared" si="11"/>
      </c>
      <c r="Q79" s="42">
        <f t="shared" si="14"/>
      </c>
      <c r="R79" s="42">
        <f t="shared" si="15"/>
      </c>
      <c r="S79" s="42">
        <f t="shared" si="16"/>
        <v>0</v>
      </c>
    </row>
    <row r="80" spans="1:19" ht="18" customHeight="1">
      <c r="A80" s="102">
        <v>72</v>
      </c>
      <c r="B80" s="35"/>
      <c r="C80" s="36"/>
      <c r="D80" s="37"/>
      <c r="E80" s="109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0">
        <f>IF($K80="","",INDEX('2. závod'!$A:$CM,$K80+3,INDEX('Základní list'!$B:$B,MATCH($J80,'Základní list'!$A:$A,0),1)))</f>
      </c>
      <c r="M80" s="71">
        <f>IF($K80="","",INDEX('2. závod'!$A:$CM,$K80+3,INDEX('Základní list'!$B:$B,MATCH($J80,'Základní list'!$A:$A,0),1)+2))</f>
      </c>
      <c r="N80" s="30">
        <f t="shared" si="12"/>
      </c>
      <c r="O80" s="69">
        <f t="shared" si="13"/>
      </c>
      <c r="P80" s="76">
        <f t="shared" si="11"/>
      </c>
      <c r="Q80" s="42">
        <f t="shared" si="14"/>
      </c>
      <c r="R80" s="42">
        <f t="shared" si="15"/>
      </c>
      <c r="S80" s="42">
        <f t="shared" si="16"/>
        <v>0</v>
      </c>
    </row>
    <row r="81" spans="1:19" ht="18" customHeight="1">
      <c r="A81" s="102">
        <v>73</v>
      </c>
      <c r="B81" s="35"/>
      <c r="C81" s="36"/>
      <c r="D81" s="37"/>
      <c r="E81" s="105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0">
        <f>IF($K81="","",INDEX('2. závod'!$A:$CM,$K81+3,INDEX('Základní list'!$B:$B,MATCH($J81,'Základní list'!$A:$A,0),1)))</f>
      </c>
      <c r="M81" s="71">
        <f>IF($K81="","",INDEX('2. závod'!$A:$CM,$K81+3,INDEX('Základní list'!$B:$B,MATCH($J81,'Základní list'!$A:$A,0),1)+2))</f>
      </c>
      <c r="N81" s="30">
        <f t="shared" si="12"/>
      </c>
      <c r="O81" s="69">
        <f t="shared" si="13"/>
      </c>
      <c r="P81" s="76">
        <f t="shared" si="11"/>
      </c>
      <c r="Q81" s="42">
        <f t="shared" si="14"/>
      </c>
      <c r="R81" s="42">
        <f t="shared" si="15"/>
      </c>
      <c r="S81" s="42">
        <f t="shared" si="16"/>
        <v>0</v>
      </c>
    </row>
    <row r="82" spans="1:19" ht="18" customHeight="1">
      <c r="A82" s="102">
        <v>74</v>
      </c>
      <c r="B82" s="35"/>
      <c r="C82" s="36"/>
      <c r="D82" s="37"/>
      <c r="E82" s="109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0">
        <f>IF($K82="","",INDEX('2. závod'!$A:$CM,$K82+3,INDEX('Základní list'!$B:$B,MATCH($J82,'Základní list'!$A:$A,0),1)))</f>
      </c>
      <c r="M82" s="71">
        <f>IF($K82="","",INDEX('2. závod'!$A:$CM,$K82+3,INDEX('Základní list'!$B:$B,MATCH($J82,'Základní list'!$A:$A,0),1)+2))</f>
      </c>
      <c r="N82" s="30">
        <f t="shared" si="12"/>
      </c>
      <c r="O82" s="69">
        <f t="shared" si="13"/>
      </c>
      <c r="P82" s="76">
        <f t="shared" si="11"/>
      </c>
      <c r="Q82" s="42">
        <f t="shared" si="14"/>
      </c>
      <c r="R82" s="42">
        <f t="shared" si="15"/>
      </c>
      <c r="S82" s="42">
        <f t="shared" si="16"/>
        <v>0</v>
      </c>
    </row>
    <row r="83" spans="1:19" ht="18" customHeight="1">
      <c r="A83" s="102">
        <v>75</v>
      </c>
      <c r="B83" s="35"/>
      <c r="C83" s="36"/>
      <c r="D83" s="37"/>
      <c r="E83" s="105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0">
        <f>IF($K83="","",INDEX('2. závod'!$A:$CM,$K83+3,INDEX('Základní list'!$B:$B,MATCH($J83,'Základní list'!$A:$A,0),1)))</f>
      </c>
      <c r="M83" s="71">
        <f>IF($K83="","",INDEX('2. závod'!$A:$CM,$K83+3,INDEX('Základní list'!$B:$B,MATCH($J83,'Základní list'!$A:$A,0),1)+2))</f>
      </c>
      <c r="N83" s="30">
        <f t="shared" si="12"/>
      </c>
      <c r="O83" s="69">
        <f t="shared" si="13"/>
      </c>
      <c r="P83" s="76">
        <f t="shared" si="11"/>
      </c>
      <c r="Q83" s="42">
        <f t="shared" si="14"/>
      </c>
      <c r="R83" s="42">
        <f t="shared" si="15"/>
      </c>
      <c r="S83" s="42">
        <f t="shared" si="16"/>
        <v>0</v>
      </c>
    </row>
    <row r="84" spans="1:19" s="19" customFormat="1" ht="18" customHeight="1">
      <c r="A84" s="102">
        <v>76</v>
      </c>
      <c r="B84" s="35"/>
      <c r="C84" s="36"/>
      <c r="D84" s="37"/>
      <c r="E84" s="109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0">
        <f>IF($K84="","",INDEX('2. závod'!$A:$CM,$K84+3,INDEX('Základní list'!$B:$B,MATCH($J84,'Základní list'!$A:$A,0),1)))</f>
      </c>
      <c r="M84" s="71">
        <f>IF($K84="","",INDEX('2. závod'!$A:$CM,$K84+3,INDEX('Základní list'!$B:$B,MATCH($J84,'Základní list'!$A:$A,0),1)+2))</f>
      </c>
      <c r="N84" s="30">
        <f t="shared" si="12"/>
      </c>
      <c r="O84" s="69">
        <f t="shared" si="13"/>
      </c>
      <c r="P84" s="76">
        <f t="shared" si="11"/>
      </c>
      <c r="Q84" s="42">
        <f t="shared" si="14"/>
      </c>
      <c r="R84" s="42">
        <f t="shared" si="15"/>
      </c>
      <c r="S84" s="42">
        <f t="shared" si="16"/>
        <v>0</v>
      </c>
    </row>
    <row r="85" spans="1:19" ht="18" customHeight="1">
      <c r="A85" s="102">
        <v>77</v>
      </c>
      <c r="B85" s="35"/>
      <c r="C85" s="36"/>
      <c r="D85" s="37"/>
      <c r="E85" s="105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0">
        <f>IF($K85="","",INDEX('2. závod'!$A:$CM,$K85+3,INDEX('Základní list'!$B:$B,MATCH($J85,'Základní list'!$A:$A,0),1)))</f>
      </c>
      <c r="M85" s="71">
        <f>IF($K85="","",INDEX('2. závod'!$A:$CM,$K85+3,INDEX('Základní list'!$B:$B,MATCH($J85,'Základní list'!$A:$A,0),1)+2))</f>
      </c>
      <c r="N85" s="30">
        <f t="shared" si="12"/>
      </c>
      <c r="O85" s="69">
        <f t="shared" si="13"/>
      </c>
      <c r="P85" s="76">
        <f t="shared" si="11"/>
      </c>
      <c r="Q85" s="42">
        <f t="shared" si="14"/>
      </c>
      <c r="R85" s="42">
        <f t="shared" si="15"/>
      </c>
      <c r="S85" s="42">
        <f t="shared" si="16"/>
        <v>0</v>
      </c>
    </row>
    <row r="86" spans="1:19" ht="17.25" customHeight="1">
      <c r="A86" s="102">
        <v>78</v>
      </c>
      <c r="B86" s="35"/>
      <c r="C86" s="36"/>
      <c r="D86" s="37"/>
      <c r="E86" s="109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0">
        <f>IF($K86="","",INDEX('2. závod'!$A:$CM,$K86+3,INDEX('Základní list'!$B:$B,MATCH($J86,'Základní list'!$A:$A,0),1)))</f>
      </c>
      <c r="M86" s="71">
        <f>IF($K86="","",INDEX('2. závod'!$A:$CM,$K86+3,INDEX('Základní list'!$B:$B,MATCH($J86,'Základní list'!$A:$A,0),1)+2))</f>
      </c>
      <c r="N86" s="30">
        <f t="shared" si="12"/>
      </c>
      <c r="O86" s="69">
        <f t="shared" si="13"/>
      </c>
      <c r="P86" s="76">
        <f t="shared" si="11"/>
      </c>
      <c r="Q86" s="42">
        <f t="shared" si="14"/>
      </c>
      <c r="R86" s="42">
        <f t="shared" si="15"/>
      </c>
      <c r="S86" s="42">
        <f t="shared" si="16"/>
        <v>0</v>
      </c>
    </row>
    <row r="87" spans="1:19" s="19" customFormat="1" ht="18" customHeight="1">
      <c r="A87" s="102">
        <v>79</v>
      </c>
      <c r="B87" s="35"/>
      <c r="C87" s="36"/>
      <c r="D87" s="37"/>
      <c r="E87" s="105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0">
        <f>IF($K87="","",INDEX('2. závod'!$A:$CM,$K87+3,INDEX('Základní list'!$B:$B,MATCH($J87,'Základní list'!$A:$A,0),1)))</f>
      </c>
      <c r="M87" s="71">
        <f>IF($K87="","",INDEX('2. závod'!$A:$CM,$K87+3,INDEX('Základní list'!$B:$B,MATCH($J87,'Základní list'!$A:$A,0),1)+2))</f>
      </c>
      <c r="N87" s="30">
        <f t="shared" si="12"/>
      </c>
      <c r="O87" s="69">
        <f t="shared" si="13"/>
      </c>
      <c r="P87" s="76">
        <f t="shared" si="11"/>
      </c>
      <c r="Q87" s="42">
        <f t="shared" si="14"/>
      </c>
      <c r="R87" s="42">
        <f t="shared" si="15"/>
      </c>
      <c r="S87" s="42">
        <f t="shared" si="16"/>
        <v>0</v>
      </c>
    </row>
    <row r="88" spans="1:19" ht="18" customHeight="1">
      <c r="A88" s="102">
        <v>80</v>
      </c>
      <c r="B88" s="35"/>
      <c r="C88" s="36"/>
      <c r="D88" s="37"/>
      <c r="E88" s="109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0">
        <f>IF($K88="","",INDEX('2. závod'!$A:$CM,$K88+3,INDEX('Základní list'!$B:$B,MATCH($J88,'Základní list'!$A:$A,0),1)))</f>
      </c>
      <c r="M88" s="71">
        <f>IF($K88="","",INDEX('2. závod'!$A:$CM,$K88+3,INDEX('Základní list'!$B:$B,MATCH($J88,'Základní list'!$A:$A,0),1)+2))</f>
      </c>
      <c r="N88" s="30">
        <f t="shared" si="12"/>
      </c>
      <c r="O88" s="69">
        <f t="shared" si="13"/>
      </c>
      <c r="P88" s="76">
        <f t="shared" si="11"/>
      </c>
      <c r="Q88" s="42">
        <f t="shared" si="14"/>
      </c>
      <c r="R88" s="42">
        <f t="shared" si="15"/>
      </c>
      <c r="S88" s="42">
        <f t="shared" si="16"/>
        <v>0</v>
      </c>
    </row>
    <row r="89" spans="1:19" s="19" customFormat="1" ht="18" customHeight="1">
      <c r="A89" s="102">
        <v>81</v>
      </c>
      <c r="B89" s="35"/>
      <c r="C89" s="36"/>
      <c r="D89" s="37"/>
      <c r="E89" s="105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0">
        <f>IF($K89="","",INDEX('2. závod'!$A:$CM,$K89+3,INDEX('Základní list'!$B:$B,MATCH($J89,'Základní list'!$A:$A,0),1)))</f>
      </c>
      <c r="M89" s="71">
        <f>IF($K89="","",INDEX('2. závod'!$A:$CM,$K89+3,INDEX('Základní list'!$B:$B,MATCH($J89,'Základní list'!$A:$A,0),1)+2))</f>
      </c>
      <c r="N89" s="30">
        <f t="shared" si="12"/>
      </c>
      <c r="O89" s="69">
        <f t="shared" si="13"/>
      </c>
      <c r="P89" s="76">
        <f t="shared" si="11"/>
      </c>
      <c r="Q89" s="42">
        <f t="shared" si="14"/>
      </c>
      <c r="R89" s="42">
        <f t="shared" si="15"/>
      </c>
      <c r="S89" s="42">
        <f t="shared" si="16"/>
        <v>0</v>
      </c>
    </row>
    <row r="90" spans="1:19" ht="18" customHeight="1">
      <c r="A90" s="102">
        <v>82</v>
      </c>
      <c r="B90" s="35"/>
      <c r="C90" s="36"/>
      <c r="D90" s="37"/>
      <c r="E90" s="109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0">
        <f>IF($K90="","",INDEX('2. závod'!$A:$CM,$K90+3,INDEX('Základní list'!$B:$B,MATCH($J90,'Základní list'!$A:$A,0),1)))</f>
      </c>
      <c r="M90" s="71">
        <f>IF($K90="","",INDEX('2. závod'!$A:$CM,$K90+3,INDEX('Základní list'!$B:$B,MATCH($J90,'Základní list'!$A:$A,0),1)+2))</f>
      </c>
      <c r="N90" s="30">
        <f t="shared" si="12"/>
      </c>
      <c r="O90" s="69">
        <f t="shared" si="13"/>
      </c>
      <c r="P90" s="76">
        <f t="shared" si="11"/>
      </c>
      <c r="Q90" s="42">
        <f t="shared" si="14"/>
      </c>
      <c r="R90" s="42">
        <f t="shared" si="15"/>
      </c>
      <c r="S90" s="42">
        <f t="shared" si="16"/>
        <v>0</v>
      </c>
    </row>
    <row r="91" spans="1:19" ht="18" customHeight="1">
      <c r="A91" s="102">
        <v>83</v>
      </c>
      <c r="B91" s="35"/>
      <c r="C91" s="36"/>
      <c r="D91" s="37"/>
      <c r="E91" s="105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0">
        <f>IF($K91="","",INDEX('2. závod'!$A:$CM,$K91+3,INDEX('Základní list'!$B:$B,MATCH($J91,'Základní list'!$A:$A,0),1)))</f>
      </c>
      <c r="M91" s="71">
        <f>IF($K91="","",INDEX('2. závod'!$A:$CM,$K91+3,INDEX('Základní list'!$B:$B,MATCH($J91,'Základní list'!$A:$A,0),1)+2))</f>
      </c>
      <c r="N91" s="30">
        <f t="shared" si="12"/>
      </c>
      <c r="O91" s="69">
        <f t="shared" si="13"/>
      </c>
      <c r="P91" s="76">
        <f t="shared" si="11"/>
      </c>
      <c r="Q91" s="42">
        <f t="shared" si="14"/>
      </c>
      <c r="R91" s="42">
        <f t="shared" si="15"/>
      </c>
      <c r="S91" s="42">
        <f t="shared" si="16"/>
        <v>0</v>
      </c>
    </row>
    <row r="92" spans="1:19" s="19" customFormat="1" ht="18" customHeight="1">
      <c r="A92" s="102">
        <v>84</v>
      </c>
      <c r="B92" s="35"/>
      <c r="C92" s="36"/>
      <c r="D92" s="37"/>
      <c r="E92" s="109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0">
        <f>IF($K92="","",INDEX('2. závod'!$A:$CM,$K92+3,INDEX('Základní list'!$B:$B,MATCH($J92,'Základní list'!$A:$A,0),1)))</f>
      </c>
      <c r="M92" s="71">
        <f>IF($K92="","",INDEX('2. závod'!$A:$CM,$K92+3,INDEX('Základní list'!$B:$B,MATCH($J92,'Základní list'!$A:$A,0),1)+2))</f>
      </c>
      <c r="N92" s="30">
        <f t="shared" si="12"/>
      </c>
      <c r="O92" s="69">
        <f t="shared" si="13"/>
      </c>
      <c r="P92" s="76">
        <f t="shared" si="11"/>
      </c>
      <c r="Q92" s="42">
        <f t="shared" si="14"/>
      </c>
      <c r="R92" s="42">
        <f t="shared" si="15"/>
      </c>
      <c r="S92" s="42">
        <f t="shared" si="16"/>
        <v>0</v>
      </c>
    </row>
    <row r="93" spans="1:19" ht="18" customHeight="1" thickBot="1">
      <c r="A93" s="39"/>
      <c r="B93" s="84"/>
      <c r="C93" s="74"/>
      <c r="D93" s="85"/>
      <c r="E93" s="94"/>
      <c r="F93" s="73"/>
      <c r="G93" s="74"/>
      <c r="H93" s="95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3"/>
      <c r="K93" s="74"/>
      <c r="L93" s="72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2"/>
      </c>
      <c r="O93" s="75">
        <f t="shared" si="13"/>
      </c>
      <c r="P93" s="86">
        <f t="shared" si="11"/>
      </c>
      <c r="Q93" s="42">
        <f t="shared" si="14"/>
      </c>
      <c r="R93" s="42">
        <f t="shared" si="15"/>
      </c>
      <c r="S93" s="42">
        <f t="shared" si="16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38" t="s">
        <v>12</v>
      </c>
      <c r="B95" s="138"/>
      <c r="C95" s="138"/>
      <c r="D95" s="138" t="s">
        <v>31</v>
      </c>
      <c r="E95" s="138"/>
      <c r="F95" s="138"/>
      <c r="G95" s="138"/>
      <c r="H95" s="138"/>
      <c r="I95" s="40"/>
      <c r="J95" s="40"/>
      <c r="K95" s="40"/>
      <c r="L95" s="40"/>
      <c r="M95" s="156" t="s">
        <v>18</v>
      </c>
      <c r="N95" s="156"/>
      <c r="O95" s="156"/>
      <c r="P95" s="156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48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0" sqref="AB1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78" t="s">
        <v>13</v>
      </c>
      <c r="B1" s="172" t="s">
        <v>29</v>
      </c>
      <c r="C1" s="173"/>
      <c r="D1" s="173"/>
      <c r="E1" s="173"/>
      <c r="F1" s="174"/>
      <c r="G1" s="172" t="s">
        <v>29</v>
      </c>
      <c r="H1" s="173"/>
      <c r="I1" s="173"/>
      <c r="J1" s="173"/>
      <c r="K1" s="174"/>
      <c r="L1" s="172" t="s">
        <v>29</v>
      </c>
      <c r="M1" s="173"/>
      <c r="N1" s="173"/>
      <c r="O1" s="173"/>
      <c r="P1" s="174"/>
      <c r="Q1" s="172" t="s">
        <v>29</v>
      </c>
      <c r="R1" s="173"/>
      <c r="S1" s="173"/>
      <c r="T1" s="173"/>
      <c r="U1" s="174"/>
      <c r="V1" s="172" t="s">
        <v>29</v>
      </c>
      <c r="W1" s="173"/>
      <c r="X1" s="173"/>
      <c r="Y1" s="173"/>
      <c r="Z1" s="174"/>
      <c r="AA1" s="172" t="s">
        <v>29</v>
      </c>
      <c r="AB1" s="173"/>
      <c r="AC1" s="173"/>
      <c r="AD1" s="173"/>
      <c r="AE1" s="174"/>
      <c r="AF1" s="172" t="s">
        <v>29</v>
      </c>
      <c r="AG1" s="173"/>
      <c r="AH1" s="173"/>
      <c r="AI1" s="173"/>
      <c r="AJ1" s="174"/>
      <c r="AK1" s="172" t="s">
        <v>29</v>
      </c>
      <c r="AL1" s="173"/>
      <c r="AM1" s="173"/>
      <c r="AN1" s="173"/>
      <c r="AO1" s="174"/>
      <c r="AP1" s="172" t="s">
        <v>29</v>
      </c>
      <c r="AQ1" s="173"/>
      <c r="AR1" s="173"/>
      <c r="AS1" s="173"/>
      <c r="AT1" s="174"/>
      <c r="AU1" s="172" t="s">
        <v>29</v>
      </c>
      <c r="AV1" s="173"/>
      <c r="AW1" s="173"/>
      <c r="AX1" s="173"/>
      <c r="AY1" s="174"/>
      <c r="AZ1" s="172" t="s">
        <v>29</v>
      </c>
      <c r="BA1" s="173"/>
      <c r="BB1" s="173"/>
      <c r="BC1" s="173"/>
      <c r="BD1" s="174"/>
      <c r="BE1" s="172" t="s">
        <v>29</v>
      </c>
      <c r="BF1" s="173"/>
      <c r="BG1" s="173"/>
      <c r="BH1" s="173"/>
      <c r="BI1" s="174"/>
      <c r="BJ1" s="172" t="s">
        <v>29</v>
      </c>
      <c r="BK1" s="173"/>
      <c r="BL1" s="173"/>
      <c r="BM1" s="173"/>
      <c r="BN1" s="174"/>
    </row>
    <row r="2" spans="1:174" s="8" customFormat="1" ht="16.5" customHeight="1" thickBot="1">
      <c r="A2" s="179"/>
      <c r="B2" s="175" t="str">
        <f>IF(ISBLANK('Základní list'!$A11),"",'Základní list'!$A11)</f>
        <v>A</v>
      </c>
      <c r="C2" s="176"/>
      <c r="D2" s="176"/>
      <c r="E2" s="176"/>
      <c r="F2" s="177"/>
      <c r="G2" s="175" t="str">
        <f>IF(ISBLANK('Základní list'!$A12),"",'Základní list'!$A12)</f>
        <v>B</v>
      </c>
      <c r="H2" s="176"/>
      <c r="I2" s="176"/>
      <c r="J2" s="176"/>
      <c r="K2" s="177"/>
      <c r="L2" s="175" t="str">
        <f>IF(ISBLANK('Základní list'!$A13),"",'Základní list'!$A13)</f>
        <v>C</v>
      </c>
      <c r="M2" s="176"/>
      <c r="N2" s="176"/>
      <c r="O2" s="176"/>
      <c r="P2" s="177"/>
      <c r="Q2" s="175" t="str">
        <f>IF(ISBLANK('Základní list'!$A14),"",'Základní list'!$A14)</f>
        <v>D</v>
      </c>
      <c r="R2" s="176"/>
      <c r="S2" s="176"/>
      <c r="T2" s="176"/>
      <c r="U2" s="177"/>
      <c r="V2" s="175" t="str">
        <f>IF(ISBLANK('Základní list'!$A15),"",'Základní list'!$A15)</f>
        <v>E</v>
      </c>
      <c r="W2" s="176"/>
      <c r="X2" s="176"/>
      <c r="Y2" s="176"/>
      <c r="Z2" s="177"/>
      <c r="AA2" s="175" t="str">
        <f>IF(ISBLANK('Základní list'!$A16),"",'Základní list'!$A16)</f>
        <v>F</v>
      </c>
      <c r="AB2" s="176"/>
      <c r="AC2" s="176"/>
      <c r="AD2" s="176"/>
      <c r="AE2" s="177"/>
      <c r="AF2" s="175" t="str">
        <f>IF(ISBLANK('Základní list'!$A17),"",'Základní list'!$A17)</f>
        <v>G</v>
      </c>
      <c r="AG2" s="176"/>
      <c r="AH2" s="176"/>
      <c r="AI2" s="176"/>
      <c r="AJ2" s="177"/>
      <c r="AK2" s="175" t="str">
        <f>IF(ISBLANK('Základní list'!$A18),"",'Základní list'!$A18)</f>
        <v>H</v>
      </c>
      <c r="AL2" s="176"/>
      <c r="AM2" s="176"/>
      <c r="AN2" s="176"/>
      <c r="AO2" s="177"/>
      <c r="AP2" s="175" t="str">
        <f>IF(ISBLANK('Základní list'!$A19),"",'Základní list'!$A19)</f>
        <v>I</v>
      </c>
      <c r="AQ2" s="176"/>
      <c r="AR2" s="176"/>
      <c r="AS2" s="176"/>
      <c r="AT2" s="177"/>
      <c r="AU2" s="175" t="str">
        <f>IF(ISBLANK('Základní list'!$A20),"",'Základní list'!$A20)</f>
        <v>J</v>
      </c>
      <c r="AV2" s="176"/>
      <c r="AW2" s="176"/>
      <c r="AX2" s="176"/>
      <c r="AY2" s="177"/>
      <c r="AZ2" s="175" t="str">
        <f>IF(ISBLANK('Základní list'!$A21),"",'Základní list'!$A21)</f>
        <v>K</v>
      </c>
      <c r="BA2" s="176"/>
      <c r="BB2" s="176"/>
      <c r="BC2" s="176"/>
      <c r="BD2" s="177"/>
      <c r="BE2" s="175" t="str">
        <f>IF(ISBLANK('Základní list'!$A22),"",'Základní list'!$A22)</f>
        <v>L</v>
      </c>
      <c r="BF2" s="176"/>
      <c r="BG2" s="176"/>
      <c r="BH2" s="176"/>
      <c r="BI2" s="177"/>
      <c r="BJ2" s="175" t="str">
        <f>IF(ISBLANK('Základní list'!$A23),"",'Základní list'!$A23)</f>
        <v>M</v>
      </c>
      <c r="BK2" s="176"/>
      <c r="BL2" s="176"/>
      <c r="BM2" s="176"/>
      <c r="BN2" s="177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180"/>
      <c r="B3" s="1" t="s">
        <v>14</v>
      </c>
      <c r="C3" s="2" t="s">
        <v>15</v>
      </c>
      <c r="D3" s="43" t="s">
        <v>28</v>
      </c>
      <c r="E3" s="57" t="s">
        <v>16</v>
      </c>
      <c r="F3" s="59"/>
      <c r="G3" s="1" t="s">
        <v>14</v>
      </c>
      <c r="H3" s="2" t="s">
        <v>15</v>
      </c>
      <c r="I3" s="43" t="s">
        <v>28</v>
      </c>
      <c r="J3" s="57" t="s">
        <v>16</v>
      </c>
      <c r="K3" s="59"/>
      <c r="L3" s="1" t="s">
        <v>14</v>
      </c>
      <c r="M3" s="2" t="s">
        <v>15</v>
      </c>
      <c r="N3" s="43" t="s">
        <v>28</v>
      </c>
      <c r="O3" s="57" t="s">
        <v>16</v>
      </c>
      <c r="P3" s="59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59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59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59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59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59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59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59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59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59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59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2" t="str">
        <f>IF(ISNA(MATCH(CONCATENATE(B$2,$A4),'Výsledková listina'!$Q:$Q,0)),"",INDEX('Výsledková listina'!$B:$B,MATCH(CONCATENATE(B$2,$A4),'Výsledková listina'!$Q:$Q,0),1))</f>
        <v>Müller Radek</v>
      </c>
      <c r="C4" s="123">
        <v>0</v>
      </c>
      <c r="D4" s="44">
        <f aca="true" t="shared" si="0" ref="D4:D28">IF(C4="","",RANK(C4,C$1:C$65536,0))</f>
        <v>2</v>
      </c>
      <c r="E4" s="58">
        <f aca="true" t="shared" si="1" ref="E4:E28">IF(C4="","",((RANK(C4,C$1:C$65536,0))+(FREQUENCY(D$1:D$65536,D4)))/2)</f>
        <v>4</v>
      </c>
      <c r="F4" s="60"/>
      <c r="G4" s="62" t="str">
        <f>IF(ISNA(MATCH(CONCATENATE(G$2,$A4),'Výsledková listina'!$Q:$Q,0)),"",INDEX('Výsledková listina'!$B:$B,MATCH(CONCATENATE(G$2,$A4),'Výsledková listina'!$Q:$Q,0),1))</f>
        <v>Černý Jiří</v>
      </c>
      <c r="H4" s="123">
        <v>0</v>
      </c>
      <c r="I4" s="44">
        <f aca="true" t="shared" si="2" ref="I4:I28">IF(H4="","",RANK(H4,H$1:H$65536,0))</f>
        <v>2</v>
      </c>
      <c r="J4" s="58">
        <f aca="true" t="shared" si="3" ref="J4:J28">IF(H4="","",((RANK(H4,H$1:H$65536,0))+(FREQUENCY(I$1:I$65536,I4)))/2)</f>
        <v>3.5</v>
      </c>
      <c r="K4" s="60"/>
      <c r="L4" s="62" t="str">
        <f>IF(ISNA(MATCH(CONCATENATE(L$2,$A4),'Výsledková listina'!$Q:$Q,0)),"",INDEX('Výsledková listina'!$B:$B,MATCH(CONCATENATE(L$2,$A4),'Výsledková listina'!$Q:$Q,0),1))</f>
        <v>Pokorný František</v>
      </c>
      <c r="M4" s="123">
        <v>0</v>
      </c>
      <c r="N4" s="44">
        <f aca="true" t="shared" si="4" ref="N4:N28">IF(M4="","",RANK(M4,M$1:M$65536,0))</f>
        <v>1</v>
      </c>
      <c r="O4" s="58">
        <f aca="true" t="shared" si="5" ref="O4:O28">IF(M4="","",((RANK(M4,M$1:M$65536,0))+(FREQUENCY(N$1:N$65536,N4)))/2)</f>
        <v>3</v>
      </c>
      <c r="P4" s="60"/>
      <c r="Q4" s="62" t="str">
        <f>IF(ISNA(MATCH(CONCATENATE(Q$2,$A4),'Výsledková listina'!$Q:$Q,0)),"",INDEX('Výsledková listina'!$B:$B,MATCH(CONCATENATE(Q$2,$A4),'Výsledková listina'!$Q:$Q,0),1))</f>
        <v>Bechyňská Kateřina</v>
      </c>
      <c r="R4" s="123">
        <v>0</v>
      </c>
      <c r="S4" s="44">
        <f aca="true" t="shared" si="6" ref="S4:S28">IF(R4="","",RANK(R4,R$1:R$65536,0))</f>
        <v>2</v>
      </c>
      <c r="T4" s="58">
        <f aca="true" t="shared" si="7" ref="T4:T28">IF(R4="","",((RANK(R4,R$1:R$65536,0))+(FREQUENCY(S$1:S$65536,S4)))/2)</f>
        <v>3.5</v>
      </c>
      <c r="U4" s="60"/>
      <c r="V4" s="62" t="str">
        <f>IF(ISNA(MATCH(CONCATENATE(V$2,$A4),'Výsledková listina'!$Q:$Q,0)),"",INDEX('Výsledková listina'!$B:$B,MATCH(CONCATENATE(V$2,$A4),'Výsledková listina'!$Q:$Q,0),1))</f>
        <v>Ševčík Josef</v>
      </c>
      <c r="W4" s="123">
        <v>0</v>
      </c>
      <c r="X4" s="44">
        <f aca="true" t="shared" si="8" ref="X4:X28">IF(W4="","",RANK(W4,W$1:W$65536,0))</f>
        <v>2</v>
      </c>
      <c r="Y4" s="58">
        <f aca="true" t="shared" si="9" ref="Y4:Y28">IF(W4="","",((RANK(W4,W$1:W$65536,0))+(FREQUENCY(X$1:X$65536,X4)))/2)</f>
        <v>3.5</v>
      </c>
      <c r="Z4" s="60"/>
      <c r="AA4" s="62" t="str">
        <f>IF(ISNA(MATCH(CONCATENATE(AA$2,$A4),'Výsledková listina'!$Q:$Q,0)),"",INDEX('Výsledková listina'!$B:$B,MATCH(CONCATENATE(AA$2,$A4),'Výsledková listina'!$Q:$Q,0),1))</f>
        <v>Pichl Vladislav</v>
      </c>
      <c r="AB4" s="123">
        <v>20</v>
      </c>
      <c r="AC4" s="44">
        <f aca="true" t="shared" si="10" ref="AC4:AC28">IF(AB4="","",RANK(AB4,AB$1:AB$65536,0))</f>
        <v>2</v>
      </c>
      <c r="AD4" s="58">
        <f aca="true" t="shared" si="11" ref="AD4:AD28">IF(AB4="","",((RANK(AB4,AB$1:AB$65536,0))+(FREQUENCY(AC$1:AC$65536,AC4)))/2)</f>
        <v>2.5</v>
      </c>
      <c r="AE4" s="60"/>
      <c r="AF4" s="62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8">
        <f aca="true" t="shared" si="13" ref="AI4:AI28">IF(AG4="","",((RANK(AG4,AG$1:AG$65536,0))+(FREQUENCY(AH$1:AH$65536,AH4)))/2)</f>
      </c>
      <c r="AJ4" s="60"/>
      <c r="AK4" s="62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8">
        <f aca="true" t="shared" si="15" ref="AN4:AN28">IF(AL4="","",((RANK(AL4,AL$1:AL$65536,0))+(FREQUENCY(AM$1:AM$65536,AM4)))/2)</f>
      </c>
      <c r="AO4" s="60"/>
      <c r="AP4" s="62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8">
        <f aca="true" t="shared" si="17" ref="AS4:AS28">IF(AQ4="","",((RANK(AQ4,AQ$1:AQ$65536,0))+(FREQUENCY(AR$1:AR$65536,AR4)))/2)</f>
      </c>
      <c r="AT4" s="60"/>
      <c r="AU4" s="62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8">
        <f aca="true" t="shared" si="19" ref="AX4:AX28">IF(AV4="","",((RANK(AV4,AV$1:AV$65536,0))+(FREQUENCY(AW$1:AW$65536,AW4)))/2)</f>
      </c>
      <c r="AY4" s="60"/>
      <c r="AZ4" s="62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8">
        <f aca="true" t="shared" si="21" ref="BC4:BC28">IF(BA4="","",((RANK(BA4,BA$1:BA$65536,0))+(FREQUENCY(BB$1:BB$65536,BB4)))/2)</f>
      </c>
      <c r="BD4" s="60"/>
      <c r="BE4" s="62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8">
        <f aca="true" t="shared" si="23" ref="BH4:BH28">IF(BF4="","",((RANK(BF4,BF$1:BF$65536,0))+(FREQUENCY(BG$1:BG$65536,BG4)))/2)</f>
      </c>
      <c r="BI4" s="60"/>
      <c r="BJ4" s="62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8">
        <f aca="true" t="shared" si="25" ref="BM4:BM28">IF(BK4="","",((RANK(BK4,BK$1:BK$65536,0))+(FREQUENCY(BL$1:BL$65536,BL4)))/2)</f>
      </c>
      <c r="BN4" s="60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2" t="str">
        <f>IF(ISNA(MATCH(CONCATENATE(B$2,$A5),'Výsledková listina'!$Q:$Q,0)),"",INDEX('Výsledková listina'!$B:$B,MATCH(CONCATENATE(B$2,$A5),'Výsledková listina'!$Q:$Q,0),1))</f>
        <v>Matas Míra</v>
      </c>
      <c r="C5" s="123">
        <v>140</v>
      </c>
      <c r="D5" s="44">
        <f t="shared" si="0"/>
        <v>1</v>
      </c>
      <c r="E5" s="58">
        <f t="shared" si="1"/>
        <v>1</v>
      </c>
      <c r="F5" s="61"/>
      <c r="G5" s="62" t="str">
        <f>IF(ISNA(MATCH(CONCATENATE(G$2,$A5),'Výsledková listina'!$Q:$Q,0)),"",INDEX('Výsledková listina'!$B:$B,MATCH(CONCATENATE(G$2,$A5),'Výsledková listina'!$Q:$Q,0),1))</f>
        <v>Nerad Rostislav</v>
      </c>
      <c r="H5" s="123">
        <v>0</v>
      </c>
      <c r="I5" s="44">
        <f t="shared" si="2"/>
        <v>2</v>
      </c>
      <c r="J5" s="58">
        <f t="shared" si="3"/>
        <v>3.5</v>
      </c>
      <c r="K5" s="61"/>
      <c r="L5" s="62" t="str">
        <f>IF(ISNA(MATCH(CONCATENATE(L$2,$A5),'Výsledková listina'!$Q:$Q,0)),"",INDEX('Výsledková listina'!$B:$B,MATCH(CONCATENATE(L$2,$A5),'Výsledková listina'!$Q:$Q,0),1))</f>
        <v>Hahn Petr</v>
      </c>
      <c r="M5" s="123">
        <v>0</v>
      </c>
      <c r="N5" s="44">
        <f t="shared" si="4"/>
        <v>1</v>
      </c>
      <c r="O5" s="58">
        <f t="shared" si="5"/>
        <v>3</v>
      </c>
      <c r="P5" s="61"/>
      <c r="Q5" s="62" t="str">
        <f>IF(ISNA(MATCH(CONCATENATE(Q$2,$A5),'Výsledková listina'!$Q:$Q,0)),"",INDEX('Výsledková listina'!$B:$B,MATCH(CONCATENATE(Q$2,$A5),'Výsledková listina'!$Q:$Q,0),1))</f>
        <v>Hádek Alois</v>
      </c>
      <c r="R5" s="123">
        <v>0</v>
      </c>
      <c r="S5" s="44">
        <f t="shared" si="6"/>
        <v>2</v>
      </c>
      <c r="T5" s="58">
        <f t="shared" si="7"/>
        <v>3.5</v>
      </c>
      <c r="U5" s="61"/>
      <c r="V5" s="62" t="str">
        <f>IF(ISNA(MATCH(CONCATENATE(V$2,$A5),'Výsledková listina'!$Q:$Q,0)),"",INDEX('Výsledková listina'!$B:$B,MATCH(CONCATENATE(V$2,$A5),'Výsledková listina'!$Q:$Q,0),1))</f>
        <v>Vatěra Miroslav</v>
      </c>
      <c r="W5" s="123">
        <v>0</v>
      </c>
      <c r="X5" s="44">
        <f t="shared" si="8"/>
        <v>2</v>
      </c>
      <c r="Y5" s="58">
        <f t="shared" si="9"/>
        <v>3.5</v>
      </c>
      <c r="Z5" s="61"/>
      <c r="AA5" s="62" t="str">
        <f>IF(ISNA(MATCH(CONCATENATE(AA$2,$A5),'Výsledková listina'!$Q:$Q,0)),"",INDEX('Výsledková listina'!$B:$B,MATCH(CONCATENATE(AA$2,$A5),'Výsledková listina'!$Q:$Q,0),1))</f>
        <v>Podlaha Jarda</v>
      </c>
      <c r="AB5" s="123">
        <v>0</v>
      </c>
      <c r="AC5" s="44">
        <f t="shared" si="10"/>
        <v>4</v>
      </c>
      <c r="AD5" s="58">
        <f t="shared" si="11"/>
        <v>5</v>
      </c>
      <c r="AE5" s="61"/>
      <c r="AF5" s="62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8">
        <f t="shared" si="13"/>
      </c>
      <c r="AJ5" s="61"/>
      <c r="AK5" s="62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8">
        <f t="shared" si="15"/>
      </c>
      <c r="AO5" s="61"/>
      <c r="AP5" s="62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8">
        <f t="shared" si="17"/>
      </c>
      <c r="AT5" s="61"/>
      <c r="AU5" s="62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8">
        <f t="shared" si="19"/>
      </c>
      <c r="AY5" s="61"/>
      <c r="AZ5" s="62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8">
        <f t="shared" si="21"/>
      </c>
      <c r="BD5" s="61"/>
      <c r="BE5" s="62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8">
        <f t="shared" si="23"/>
      </c>
      <c r="BI5" s="61"/>
      <c r="BJ5" s="62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8">
        <f t="shared" si="25"/>
      </c>
      <c r="BN5" s="61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2" t="str">
        <f>IF(ISNA(MATCH(CONCATENATE(B$2,$A6),'Výsledková listina'!$Q:$Q,0)),"",INDEX('Výsledková listina'!$B:$B,MATCH(CONCATENATE(B$2,$A6),'Výsledková listina'!$Q:$Q,0),1))</f>
        <v>Popadinec Richard</v>
      </c>
      <c r="C6" s="123">
        <v>0</v>
      </c>
      <c r="D6" s="44">
        <f t="shared" si="0"/>
        <v>2</v>
      </c>
      <c r="E6" s="58">
        <f t="shared" si="1"/>
        <v>4</v>
      </c>
      <c r="F6" s="61"/>
      <c r="G6" s="62" t="str">
        <f>IF(ISNA(MATCH(CONCATENATE(G$2,$A6),'Výsledková listina'!$Q:$Q,0)),"",INDEX('Výsledková listina'!$B:$B,MATCH(CONCATENATE(G$2,$A6),'Výsledková listina'!$Q:$Q,0),1))</f>
        <v>Chudomel Radek</v>
      </c>
      <c r="H6" s="123">
        <v>0</v>
      </c>
      <c r="I6" s="44">
        <f t="shared" si="2"/>
        <v>2</v>
      </c>
      <c r="J6" s="58">
        <f t="shared" si="3"/>
        <v>3.5</v>
      </c>
      <c r="K6" s="61"/>
      <c r="L6" s="62" t="str">
        <f>IF(ISNA(MATCH(CONCATENATE(L$2,$A6),'Výsledková listina'!$Q:$Q,0)),"",INDEX('Výsledková listina'!$B:$B,MATCH(CONCATENATE(L$2,$A6),'Výsledková listina'!$Q:$Q,0),1))</f>
        <v>Lavička Honza</v>
      </c>
      <c r="M6" s="123">
        <v>0</v>
      </c>
      <c r="N6" s="44">
        <f t="shared" si="4"/>
        <v>1</v>
      </c>
      <c r="O6" s="58">
        <f t="shared" si="5"/>
        <v>3</v>
      </c>
      <c r="P6" s="61"/>
      <c r="Q6" s="62" t="str">
        <f>IF(ISNA(MATCH(CONCATENATE(Q$2,$A6),'Výsledková listina'!$Q:$Q,0)),"",INDEX('Výsledková listina'!$B:$B,MATCH(CONCATENATE(Q$2,$A6),'Výsledková listina'!$Q:$Q,0),1))</f>
        <v>Staněk Karel</v>
      </c>
      <c r="R6" s="123">
        <v>0</v>
      </c>
      <c r="S6" s="44">
        <f t="shared" si="6"/>
        <v>2</v>
      </c>
      <c r="T6" s="58">
        <f t="shared" si="7"/>
        <v>3.5</v>
      </c>
      <c r="U6" s="61"/>
      <c r="V6" s="62" t="str">
        <f>IF(ISNA(MATCH(CONCATENATE(V$2,$A6),'Výsledková listina'!$Q:$Q,0)),"",INDEX('Výsledková listina'!$B:$B,MATCH(CONCATENATE(V$2,$A6),'Výsledková listina'!$Q:$Q,0),1))</f>
        <v>Vlasáková Markéta</v>
      </c>
      <c r="W6" s="123">
        <v>0</v>
      </c>
      <c r="X6" s="44">
        <f t="shared" si="8"/>
        <v>2</v>
      </c>
      <c r="Y6" s="58">
        <f t="shared" si="9"/>
        <v>3.5</v>
      </c>
      <c r="Z6" s="61"/>
      <c r="AA6" s="62" t="str">
        <f>IF(ISNA(MATCH(CONCATENATE(AA$2,$A6),'Výsledková listina'!$Q:$Q,0)),"",INDEX('Výsledková listina'!$B:$B,MATCH(CONCATENATE(AA$2,$A6),'Výsledková listina'!$Q:$Q,0),1))</f>
        <v>Ungureanu Toma</v>
      </c>
      <c r="AB6" s="123">
        <v>0</v>
      </c>
      <c r="AC6" s="44">
        <f t="shared" si="10"/>
        <v>4</v>
      </c>
      <c r="AD6" s="58">
        <f t="shared" si="11"/>
        <v>5</v>
      </c>
      <c r="AE6" s="61"/>
      <c r="AF6" s="62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8">
        <f t="shared" si="13"/>
      </c>
      <c r="AJ6" s="61"/>
      <c r="AK6" s="62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8">
        <f t="shared" si="15"/>
      </c>
      <c r="AO6" s="61"/>
      <c r="AP6" s="62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8">
        <f t="shared" si="17"/>
      </c>
      <c r="AT6" s="61"/>
      <c r="AU6" s="62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8">
        <f t="shared" si="19"/>
      </c>
      <c r="AY6" s="61"/>
      <c r="AZ6" s="62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8">
        <f t="shared" si="21"/>
      </c>
      <c r="BD6" s="61"/>
      <c r="BE6" s="62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8">
        <f t="shared" si="23"/>
      </c>
      <c r="BI6" s="61"/>
      <c r="BJ6" s="62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8">
        <f t="shared" si="25"/>
      </c>
      <c r="BN6" s="61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2" t="str">
        <f>IF(ISNA(MATCH(CONCATENATE(B$2,$A7),'Výsledková listina'!$Q:$Q,0)),"",INDEX('Výsledková listina'!$B:$B,MATCH(CONCATENATE(B$2,$A7),'Výsledková listina'!$Q:$Q,0),1))</f>
        <v>Vymazal Petr</v>
      </c>
      <c r="C7" s="123">
        <v>0</v>
      </c>
      <c r="D7" s="44">
        <f t="shared" si="0"/>
        <v>2</v>
      </c>
      <c r="E7" s="58">
        <f t="shared" si="1"/>
        <v>4</v>
      </c>
      <c r="F7" s="61"/>
      <c r="G7" s="62" t="str">
        <f>IF(ISNA(MATCH(CONCATENATE(G$2,$A7),'Výsledková listina'!$Q:$Q,0)),"",INDEX('Výsledková listina'!$B:$B,MATCH(CONCATENATE(G$2,$A7),'Výsledková listina'!$Q:$Q,0),1))</f>
        <v>Hlína Vašek</v>
      </c>
      <c r="H7" s="123">
        <v>0</v>
      </c>
      <c r="I7" s="44">
        <f t="shared" si="2"/>
        <v>2</v>
      </c>
      <c r="J7" s="58">
        <f t="shared" si="3"/>
        <v>3.5</v>
      </c>
      <c r="K7" s="61"/>
      <c r="L7" s="62" t="str">
        <f>IF(ISNA(MATCH(CONCATENATE(L$2,$A7),'Výsledková listina'!$Q:$Q,0)),"",INDEX('Výsledková listina'!$B:$B,MATCH(CONCATENATE(L$2,$A7),'Výsledková listina'!$Q:$Q,0),1))</f>
        <v>Sičák Pavel</v>
      </c>
      <c r="M7" s="123">
        <v>0</v>
      </c>
      <c r="N7" s="44">
        <f t="shared" si="4"/>
        <v>1</v>
      </c>
      <c r="O7" s="58">
        <f t="shared" si="5"/>
        <v>3</v>
      </c>
      <c r="P7" s="61"/>
      <c r="Q7" s="62" t="str">
        <f>IF(ISNA(MATCH(CONCATENATE(Q$2,$A7),'Výsledková listina'!$Q:$Q,0)),"",INDEX('Výsledková listina'!$B:$B,MATCH(CONCATENATE(Q$2,$A7),'Výsledková listina'!$Q:$Q,0),1))</f>
        <v>Pluchta Petr</v>
      </c>
      <c r="R7" s="123">
        <v>40</v>
      </c>
      <c r="S7" s="44">
        <f t="shared" si="6"/>
        <v>1</v>
      </c>
      <c r="T7" s="58">
        <f t="shared" si="7"/>
        <v>1</v>
      </c>
      <c r="U7" s="61"/>
      <c r="V7" s="62" t="str">
        <f>IF(ISNA(MATCH(CONCATENATE(V$2,$A7),'Výsledková listina'!$Q:$Q,0)),"",INDEX('Výsledková listina'!$B:$B,MATCH(CONCATENATE(V$2,$A7),'Výsledková listina'!$Q:$Q,0),1))</f>
        <v>Prepsl Jan</v>
      </c>
      <c r="W7" s="123">
        <v>120</v>
      </c>
      <c r="X7" s="44">
        <f t="shared" si="8"/>
        <v>1</v>
      </c>
      <c r="Y7" s="58">
        <f t="shared" si="9"/>
        <v>1</v>
      </c>
      <c r="Z7" s="61"/>
      <c r="AA7" s="62" t="str">
        <f>IF(ISNA(MATCH(CONCATENATE(AA$2,$A7),'Výsledková listina'!$Q:$Q,0)),"",INDEX('Výsledková listina'!$B:$B,MATCH(CONCATENATE(AA$2,$A7),'Výsledková listina'!$Q:$Q,0),1))</f>
        <v>Šedivý Martin</v>
      </c>
      <c r="AB7" s="123">
        <v>40</v>
      </c>
      <c r="AC7" s="44">
        <f t="shared" si="10"/>
        <v>1</v>
      </c>
      <c r="AD7" s="58">
        <f t="shared" si="11"/>
        <v>1</v>
      </c>
      <c r="AE7" s="61"/>
      <c r="AF7" s="62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8">
        <f t="shared" si="13"/>
      </c>
      <c r="AJ7" s="61"/>
      <c r="AK7" s="62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8">
        <f t="shared" si="15"/>
      </c>
      <c r="AO7" s="61"/>
      <c r="AP7" s="62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8">
        <f t="shared" si="17"/>
      </c>
      <c r="AT7" s="61"/>
      <c r="AU7" s="62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8">
        <f t="shared" si="19"/>
      </c>
      <c r="AY7" s="61"/>
      <c r="AZ7" s="62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8">
        <f t="shared" si="21"/>
      </c>
      <c r="BD7" s="61"/>
      <c r="BE7" s="62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8">
        <f t="shared" si="23"/>
      </c>
      <c r="BI7" s="61"/>
      <c r="BJ7" s="62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8">
        <f t="shared" si="25"/>
      </c>
      <c r="BN7" s="61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2" t="str">
        <f>IF(ISNA(MATCH(CONCATENATE(B$2,$A8),'Výsledková listina'!$Q:$Q,0)),"",INDEX('Výsledková listina'!$B:$B,MATCH(CONCATENATE(B$2,$A8),'Výsledková listina'!$Q:$Q,0),1))</f>
        <v>Kabourek Václav</v>
      </c>
      <c r="C8" s="123">
        <v>0</v>
      </c>
      <c r="D8" s="44">
        <f t="shared" si="0"/>
        <v>2</v>
      </c>
      <c r="E8" s="58">
        <f t="shared" si="1"/>
        <v>4</v>
      </c>
      <c r="F8" s="61"/>
      <c r="G8" s="62" t="str">
        <f>IF(ISNA(MATCH(CONCATENATE(G$2,$A8),'Výsledková listina'!$Q:$Q,0)),"",INDEX('Výsledková listina'!$B:$B,MATCH(CONCATENATE(G$2,$A8),'Výsledková listina'!$Q:$Q,0),1))</f>
        <v>Velebný Pavel</v>
      </c>
      <c r="H8" s="123">
        <v>200</v>
      </c>
      <c r="I8" s="44">
        <f t="shared" si="2"/>
        <v>1</v>
      </c>
      <c r="J8" s="58">
        <f t="shared" si="3"/>
        <v>1</v>
      </c>
      <c r="K8" s="61"/>
      <c r="L8" s="62" t="str">
        <f>IF(ISNA(MATCH(CONCATENATE(L$2,$A8),'Výsledková listina'!$Q:$Q,0)),"",INDEX('Výsledková listina'!$B:$B,MATCH(CONCATENATE(L$2,$A8),'Výsledková listina'!$Q:$Q,0),1))</f>
        <v>Staněk Kája</v>
      </c>
      <c r="M8" s="123">
        <v>0</v>
      </c>
      <c r="N8" s="44">
        <f t="shared" si="4"/>
        <v>1</v>
      </c>
      <c r="O8" s="58">
        <f t="shared" si="5"/>
        <v>3</v>
      </c>
      <c r="P8" s="61"/>
      <c r="Q8" s="62" t="str">
        <f>IF(ISNA(MATCH(CONCATENATE(Q$2,$A8),'Výsledková listina'!$Q:$Q,0)),"",INDEX('Výsledková listina'!$B:$B,MATCH(CONCATENATE(Q$2,$A8),'Výsledková listina'!$Q:$Q,0),1))</f>
        <v>Douša Jan</v>
      </c>
      <c r="R8" s="123">
        <v>0</v>
      </c>
      <c r="S8" s="44">
        <f t="shared" si="6"/>
        <v>2</v>
      </c>
      <c r="T8" s="58">
        <f t="shared" si="7"/>
        <v>3.5</v>
      </c>
      <c r="U8" s="61"/>
      <c r="V8" s="62" t="str">
        <f>IF(ISNA(MATCH(CONCATENATE(V$2,$A8),'Výsledková listina'!$Q:$Q,0)),"",INDEX('Výsledková listina'!$B:$B,MATCH(CONCATENATE(V$2,$A8),'Výsledková listina'!$Q:$Q,0),1))</f>
        <v>Koubek Fanda</v>
      </c>
      <c r="W8" s="123">
        <v>0</v>
      </c>
      <c r="X8" s="44">
        <f t="shared" si="8"/>
        <v>2</v>
      </c>
      <c r="Y8" s="58">
        <f t="shared" si="9"/>
        <v>3.5</v>
      </c>
      <c r="Z8" s="61"/>
      <c r="AA8" s="62" t="str">
        <f>IF(ISNA(MATCH(CONCATENATE(AA$2,$A8),'Výsledková listina'!$Q:$Q,0)),"",INDEX('Výsledková listina'!$B:$B,MATCH(CONCATENATE(AA$2,$A8),'Výsledková listina'!$Q:$Q,0),1))</f>
        <v>Kabát Petr</v>
      </c>
      <c r="AB8" s="123">
        <v>20</v>
      </c>
      <c r="AC8" s="44">
        <f t="shared" si="10"/>
        <v>2</v>
      </c>
      <c r="AD8" s="58">
        <f t="shared" si="11"/>
        <v>2.5</v>
      </c>
      <c r="AE8" s="61"/>
      <c r="AF8" s="62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8">
        <f t="shared" si="13"/>
      </c>
      <c r="AJ8" s="61"/>
      <c r="AK8" s="62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8">
        <f t="shared" si="15"/>
      </c>
      <c r="AO8" s="61"/>
      <c r="AP8" s="62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8">
        <f t="shared" si="17"/>
      </c>
      <c r="AT8" s="61"/>
      <c r="AU8" s="62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8">
        <f t="shared" si="19"/>
      </c>
      <c r="AY8" s="61"/>
      <c r="AZ8" s="62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8">
        <f t="shared" si="21"/>
      </c>
      <c r="BD8" s="61"/>
      <c r="BE8" s="62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8">
        <f t="shared" si="23"/>
      </c>
      <c r="BI8" s="61"/>
      <c r="BJ8" s="62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8">
        <f t="shared" si="25"/>
      </c>
      <c r="BN8" s="61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2" t="str">
        <f>IF(ISNA(MATCH(CONCATENATE(B$2,$A9),'Výsledková listina'!$Q:$Q,0)),"",INDEX('Výsledková listina'!$B:$B,MATCH(CONCATENATE(B$2,$A9),'Výsledková listina'!$Q:$Q,0),1))</f>
        <v>Komárek Sven</v>
      </c>
      <c r="C9" s="123">
        <v>0</v>
      </c>
      <c r="D9" s="44">
        <f t="shared" si="0"/>
        <v>2</v>
      </c>
      <c r="E9" s="58">
        <f t="shared" si="1"/>
        <v>4</v>
      </c>
      <c r="F9" s="61"/>
      <c r="G9" s="62">
        <f>IF(ISNA(MATCH(CONCATENATE(G$2,$A9),'Výsledková listina'!$Q:$Q,0)),"",INDEX('Výsledková listina'!$B:$B,MATCH(CONCATENATE(G$2,$A9),'Výsledková listina'!$Q:$Q,0),1))</f>
      </c>
      <c r="H9" s="123"/>
      <c r="I9" s="44">
        <f t="shared" si="2"/>
      </c>
      <c r="J9" s="58">
        <f t="shared" si="3"/>
      </c>
      <c r="K9" s="61"/>
      <c r="L9" s="62">
        <f>IF(ISNA(MATCH(CONCATENATE(L$2,$A9),'Výsledková listina'!$Q:$Q,0)),"",INDEX('Výsledková listina'!$B:$B,MATCH(CONCATENATE(L$2,$A9),'Výsledková listina'!$Q:$Q,0),1))</f>
      </c>
      <c r="M9" s="123"/>
      <c r="N9" s="44">
        <f t="shared" si="4"/>
      </c>
      <c r="O9" s="58">
        <f t="shared" si="5"/>
      </c>
      <c r="P9" s="61"/>
      <c r="Q9" s="62">
        <f>IF(ISNA(MATCH(CONCATENATE(Q$2,$A9),'Výsledková listina'!$Q:$Q,0)),"",INDEX('Výsledková listina'!$B:$B,MATCH(CONCATENATE(Q$2,$A9),'Výsledková listina'!$Q:$Q,0),1))</f>
      </c>
      <c r="R9" s="123"/>
      <c r="S9" s="44">
        <f t="shared" si="6"/>
      </c>
      <c r="T9" s="58">
        <f t="shared" si="7"/>
      </c>
      <c r="U9" s="61"/>
      <c r="V9" s="62">
        <f>IF(ISNA(MATCH(CONCATENATE(V$2,$A9),'Výsledková listina'!$Q:$Q,0)),"",INDEX('Výsledková listina'!$B:$B,MATCH(CONCATENATE(V$2,$A9),'Výsledková listina'!$Q:$Q,0),1))</f>
      </c>
      <c r="W9" s="123"/>
      <c r="X9" s="44">
        <f t="shared" si="8"/>
      </c>
      <c r="Y9" s="58">
        <f t="shared" si="9"/>
      </c>
      <c r="Z9" s="61"/>
      <c r="AA9" s="62" t="str">
        <f>IF(ISNA(MATCH(CONCATENATE(AA$2,$A9),'Výsledková listina'!$Q:$Q,0)),"",INDEX('Výsledková listina'!$B:$B,MATCH(CONCATENATE(AA$2,$A9),'Výsledková listina'!$Q:$Q,0),1))</f>
        <v>Surgota Juraj</v>
      </c>
      <c r="AB9" s="123">
        <v>0</v>
      </c>
      <c r="AC9" s="44">
        <f t="shared" si="10"/>
        <v>4</v>
      </c>
      <c r="AD9" s="58">
        <f t="shared" si="11"/>
        <v>5</v>
      </c>
      <c r="AE9" s="61"/>
      <c r="AF9" s="62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8">
        <f t="shared" si="13"/>
      </c>
      <c r="AJ9" s="61"/>
      <c r="AK9" s="62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8">
        <f t="shared" si="15"/>
      </c>
      <c r="AO9" s="61"/>
      <c r="AP9" s="62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8">
        <f t="shared" si="17"/>
      </c>
      <c r="AT9" s="61"/>
      <c r="AU9" s="62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8">
        <f t="shared" si="19"/>
      </c>
      <c r="AY9" s="61"/>
      <c r="AZ9" s="62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8">
        <f t="shared" si="21"/>
      </c>
      <c r="BD9" s="61"/>
      <c r="BE9" s="62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8">
        <f t="shared" si="23"/>
      </c>
      <c r="BI9" s="61"/>
      <c r="BJ9" s="62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8">
        <f t="shared" si="25"/>
      </c>
      <c r="BN9" s="61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2">
        <f>IF(ISNA(MATCH(CONCATENATE(B$2,$A10),'Výsledková listina'!$Q:$Q,0)),"",INDEX('Výsledková listina'!$B:$B,MATCH(CONCATENATE(B$2,$A10),'Výsledková listina'!$Q:$Q,0),1))</f>
      </c>
      <c r="C10" s="123"/>
      <c r="D10" s="44">
        <f t="shared" si="0"/>
      </c>
      <c r="E10" s="58">
        <f t="shared" si="1"/>
      </c>
      <c r="F10" s="61"/>
      <c r="G10" s="62">
        <f>IF(ISNA(MATCH(CONCATENATE(G$2,$A10),'Výsledková listina'!$Q:$Q,0)),"",INDEX('Výsledková listina'!$B:$B,MATCH(CONCATENATE(G$2,$A10),'Výsledková listina'!$Q:$Q,0),1))</f>
      </c>
      <c r="H10" s="123"/>
      <c r="I10" s="44">
        <f t="shared" si="2"/>
      </c>
      <c r="J10" s="58">
        <f t="shared" si="3"/>
      </c>
      <c r="K10" s="61"/>
      <c r="L10" s="62">
        <f>IF(ISNA(MATCH(CONCATENATE(L$2,$A10),'Výsledková listina'!$Q:$Q,0)),"",INDEX('Výsledková listina'!$B:$B,MATCH(CONCATENATE(L$2,$A10),'Výsledková listina'!$Q:$Q,0),1))</f>
      </c>
      <c r="M10" s="123"/>
      <c r="N10" s="44">
        <f t="shared" si="4"/>
      </c>
      <c r="O10" s="58">
        <f t="shared" si="5"/>
      </c>
      <c r="P10" s="61"/>
      <c r="Q10" s="62">
        <f>IF(ISNA(MATCH(CONCATENATE(Q$2,$A10),'Výsledková listina'!$Q:$Q,0)),"",INDEX('Výsledková listina'!$B:$B,MATCH(CONCATENATE(Q$2,$A10),'Výsledková listina'!$Q:$Q,0),1))</f>
      </c>
      <c r="R10" s="123"/>
      <c r="S10" s="44">
        <f t="shared" si="6"/>
      </c>
      <c r="T10" s="58">
        <f t="shared" si="7"/>
      </c>
      <c r="U10" s="61"/>
      <c r="V10" s="62">
        <f>IF(ISNA(MATCH(CONCATENATE(V$2,$A10),'Výsledková listina'!$Q:$Q,0)),"",INDEX('Výsledková listina'!$B:$B,MATCH(CONCATENATE(V$2,$A10),'Výsledková listina'!$Q:$Q,0),1))</f>
      </c>
      <c r="W10" s="123"/>
      <c r="X10" s="44">
        <f t="shared" si="8"/>
      </c>
      <c r="Y10" s="58">
        <f t="shared" si="9"/>
      </c>
      <c r="Z10" s="61"/>
      <c r="AA10" s="62">
        <f>IF(ISNA(MATCH(CONCATENATE(AA$2,$A10),'Výsledková listina'!$Q:$Q,0)),"",INDEX('Výsledková listina'!$B:$B,MATCH(CONCATENATE(AA$2,$A10),'Výsledková listina'!$Q:$Q,0),1))</f>
      </c>
      <c r="AB10" s="123"/>
      <c r="AC10" s="44">
        <f t="shared" si="10"/>
      </c>
      <c r="AD10" s="58">
        <f t="shared" si="11"/>
      </c>
      <c r="AE10" s="61"/>
      <c r="AF10" s="62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8">
        <f t="shared" si="13"/>
      </c>
      <c r="AJ10" s="61"/>
      <c r="AK10" s="62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8">
        <f t="shared" si="15"/>
      </c>
      <c r="AO10" s="61"/>
      <c r="AP10" s="62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8">
        <f t="shared" si="17"/>
      </c>
      <c r="AT10" s="61"/>
      <c r="AU10" s="62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8">
        <f t="shared" si="19"/>
      </c>
      <c r="AY10" s="61"/>
      <c r="AZ10" s="62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8">
        <f t="shared" si="21"/>
      </c>
      <c r="BD10" s="61"/>
      <c r="BE10" s="62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8">
        <f t="shared" si="23"/>
      </c>
      <c r="BI10" s="61"/>
      <c r="BJ10" s="62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8">
        <f t="shared" si="25"/>
      </c>
      <c r="BN10" s="61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2">
        <f>IF(ISNA(MATCH(CONCATENATE(B$2,$A11),'Výsledková listina'!$Q:$Q,0)),"",INDEX('Výsledková listina'!$B:$B,MATCH(CONCATENATE(B$2,$A11),'Výsledková listina'!$Q:$Q,0),1))</f>
      </c>
      <c r="C11" s="123"/>
      <c r="D11" s="44">
        <f t="shared" si="0"/>
      </c>
      <c r="E11" s="58">
        <f t="shared" si="1"/>
      </c>
      <c r="F11" s="61"/>
      <c r="G11" s="62">
        <f>IF(ISNA(MATCH(CONCATENATE(G$2,$A11),'Výsledková listina'!$Q:$Q,0)),"",INDEX('Výsledková listina'!$B:$B,MATCH(CONCATENATE(G$2,$A11),'Výsledková listina'!$Q:$Q,0),1))</f>
      </c>
      <c r="H11" s="123"/>
      <c r="I11" s="44">
        <f t="shared" si="2"/>
      </c>
      <c r="J11" s="58">
        <f t="shared" si="3"/>
      </c>
      <c r="K11" s="61"/>
      <c r="L11" s="62">
        <f>IF(ISNA(MATCH(CONCATENATE(L$2,$A11),'Výsledková listina'!$Q:$Q,0)),"",INDEX('Výsledková listina'!$B:$B,MATCH(CONCATENATE(L$2,$A11),'Výsledková listina'!$Q:$Q,0),1))</f>
      </c>
      <c r="M11" s="123"/>
      <c r="N11" s="44">
        <f t="shared" si="4"/>
      </c>
      <c r="O11" s="58">
        <f t="shared" si="5"/>
      </c>
      <c r="P11" s="61"/>
      <c r="Q11" s="62">
        <f>IF(ISNA(MATCH(CONCATENATE(Q$2,$A11),'Výsledková listina'!$Q:$Q,0)),"",INDEX('Výsledková listina'!$B:$B,MATCH(CONCATENATE(Q$2,$A11),'Výsledková listina'!$Q:$Q,0),1))</f>
      </c>
      <c r="R11" s="123"/>
      <c r="S11" s="44">
        <f t="shared" si="6"/>
      </c>
      <c r="T11" s="58">
        <f t="shared" si="7"/>
      </c>
      <c r="U11" s="61"/>
      <c r="V11" s="62">
        <f>IF(ISNA(MATCH(CONCATENATE(V$2,$A11),'Výsledková listina'!$Q:$Q,0)),"",INDEX('Výsledková listina'!$B:$B,MATCH(CONCATENATE(V$2,$A11),'Výsledková listina'!$Q:$Q,0),1))</f>
      </c>
      <c r="W11" s="123"/>
      <c r="X11" s="44">
        <f t="shared" si="8"/>
      </c>
      <c r="Y11" s="58">
        <f t="shared" si="9"/>
      </c>
      <c r="Z11" s="61"/>
      <c r="AA11" s="62">
        <f>IF(ISNA(MATCH(CONCATENATE(AA$2,$A11),'Výsledková listina'!$Q:$Q,0)),"",INDEX('Výsledková listina'!$B:$B,MATCH(CONCATENATE(AA$2,$A11),'Výsledková listina'!$Q:$Q,0),1))</f>
      </c>
      <c r="AB11" s="123"/>
      <c r="AC11" s="44">
        <f t="shared" si="10"/>
      </c>
      <c r="AD11" s="58">
        <f t="shared" si="11"/>
      </c>
      <c r="AE11" s="61"/>
      <c r="AF11" s="62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8">
        <f t="shared" si="13"/>
      </c>
      <c r="AJ11" s="61"/>
      <c r="AK11" s="62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8">
        <f t="shared" si="15"/>
      </c>
      <c r="AO11" s="61"/>
      <c r="AP11" s="62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8">
        <f t="shared" si="17"/>
      </c>
      <c r="AT11" s="61"/>
      <c r="AU11" s="62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8">
        <f t="shared" si="19"/>
      </c>
      <c r="AY11" s="61"/>
      <c r="AZ11" s="62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8">
        <f t="shared" si="21"/>
      </c>
      <c r="BD11" s="61"/>
      <c r="BE11" s="62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8">
        <f t="shared" si="23"/>
      </c>
      <c r="BI11" s="61"/>
      <c r="BJ11" s="62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8">
        <f t="shared" si="25"/>
      </c>
      <c r="BN11" s="61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2">
        <f>IF(ISNA(MATCH(CONCATENATE(B$2,$A12),'Výsledková listina'!$Q:$Q,0)),"",INDEX('Výsledková listina'!$B:$B,MATCH(CONCATENATE(B$2,$A12),'Výsledková listina'!$Q:$Q,0),1))</f>
      </c>
      <c r="C12" s="123"/>
      <c r="D12" s="44">
        <f t="shared" si="0"/>
      </c>
      <c r="E12" s="58">
        <f t="shared" si="1"/>
      </c>
      <c r="F12" s="61"/>
      <c r="G12" s="62">
        <f>IF(ISNA(MATCH(CONCATENATE(G$2,$A12),'Výsledková listina'!$Q:$Q,0)),"",INDEX('Výsledková listina'!$B:$B,MATCH(CONCATENATE(G$2,$A12),'Výsledková listina'!$Q:$Q,0),1))</f>
      </c>
      <c r="H12" s="123"/>
      <c r="I12" s="44">
        <f t="shared" si="2"/>
      </c>
      <c r="J12" s="58">
        <f t="shared" si="3"/>
      </c>
      <c r="K12" s="61"/>
      <c r="L12" s="62">
        <f>IF(ISNA(MATCH(CONCATENATE(L$2,$A12),'Výsledková listina'!$Q:$Q,0)),"",INDEX('Výsledková listina'!$B:$B,MATCH(CONCATENATE(L$2,$A12),'Výsledková listina'!$Q:$Q,0),1))</f>
      </c>
      <c r="M12" s="123"/>
      <c r="N12" s="44">
        <f t="shared" si="4"/>
      </c>
      <c r="O12" s="58">
        <f t="shared" si="5"/>
      </c>
      <c r="P12" s="61"/>
      <c r="Q12" s="62">
        <f>IF(ISNA(MATCH(CONCATENATE(Q$2,$A12),'Výsledková listina'!$Q:$Q,0)),"",INDEX('Výsledková listina'!$B:$B,MATCH(CONCATENATE(Q$2,$A12),'Výsledková listina'!$Q:$Q,0),1))</f>
      </c>
      <c r="R12" s="123"/>
      <c r="S12" s="44">
        <f t="shared" si="6"/>
      </c>
      <c r="T12" s="58">
        <f t="shared" si="7"/>
      </c>
      <c r="U12" s="61"/>
      <c r="V12" s="62">
        <f>IF(ISNA(MATCH(CONCATENATE(V$2,$A12),'Výsledková listina'!$Q:$Q,0)),"",INDEX('Výsledková listina'!$B:$B,MATCH(CONCATENATE(V$2,$A12),'Výsledková listina'!$Q:$Q,0),1))</f>
      </c>
      <c r="W12" s="123"/>
      <c r="X12" s="44">
        <f t="shared" si="8"/>
      </c>
      <c r="Y12" s="58">
        <f t="shared" si="9"/>
      </c>
      <c r="Z12" s="61"/>
      <c r="AA12" s="62">
        <f>IF(ISNA(MATCH(CONCATENATE(AA$2,$A12),'Výsledková listina'!$Q:$Q,0)),"",INDEX('Výsledková listina'!$B:$B,MATCH(CONCATENATE(AA$2,$A12),'Výsledková listina'!$Q:$Q,0),1))</f>
      </c>
      <c r="AB12" s="123"/>
      <c r="AC12" s="44">
        <f t="shared" si="10"/>
      </c>
      <c r="AD12" s="58">
        <f t="shared" si="11"/>
      </c>
      <c r="AE12" s="61"/>
      <c r="AF12" s="62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8">
        <f t="shared" si="13"/>
      </c>
      <c r="AJ12" s="61"/>
      <c r="AK12" s="62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8">
        <f t="shared" si="15"/>
      </c>
      <c r="AO12" s="61"/>
      <c r="AP12" s="62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8">
        <f t="shared" si="17"/>
      </c>
      <c r="AT12" s="61"/>
      <c r="AU12" s="62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8">
        <f t="shared" si="19"/>
      </c>
      <c r="AY12" s="61"/>
      <c r="AZ12" s="62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8">
        <f t="shared" si="21"/>
      </c>
      <c r="BD12" s="61"/>
      <c r="BE12" s="62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8">
        <f t="shared" si="23"/>
      </c>
      <c r="BI12" s="61"/>
      <c r="BJ12" s="62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8">
        <f t="shared" si="25"/>
      </c>
      <c r="BN12" s="61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2">
        <f>IF(ISNA(MATCH(CONCATENATE(B$2,$A13),'Výsledková listina'!$Q:$Q,0)),"",INDEX('Výsledková listina'!$B:$B,MATCH(CONCATENATE(B$2,$A13),'Výsledková listina'!$Q:$Q,0),1))</f>
      </c>
      <c r="C13" s="123"/>
      <c r="D13" s="44">
        <f t="shared" si="0"/>
      </c>
      <c r="E13" s="58">
        <f t="shared" si="1"/>
      </c>
      <c r="F13" s="61"/>
      <c r="G13" s="62">
        <f>IF(ISNA(MATCH(CONCATENATE(G$2,$A13),'Výsledková listina'!$Q:$Q,0)),"",INDEX('Výsledková listina'!$B:$B,MATCH(CONCATENATE(G$2,$A13),'Výsledková listina'!$Q:$Q,0),1))</f>
      </c>
      <c r="H13" s="123"/>
      <c r="I13" s="44">
        <f t="shared" si="2"/>
      </c>
      <c r="J13" s="58">
        <f t="shared" si="3"/>
      </c>
      <c r="K13" s="61"/>
      <c r="L13" s="62">
        <f>IF(ISNA(MATCH(CONCATENATE(L$2,$A13),'Výsledková listina'!$Q:$Q,0)),"",INDEX('Výsledková listina'!$B:$B,MATCH(CONCATENATE(L$2,$A13),'Výsledková listina'!$Q:$Q,0),1))</f>
      </c>
      <c r="M13" s="123"/>
      <c r="N13" s="44">
        <f t="shared" si="4"/>
      </c>
      <c r="O13" s="58">
        <f t="shared" si="5"/>
      </c>
      <c r="P13" s="61"/>
      <c r="Q13" s="62">
        <f>IF(ISNA(MATCH(CONCATENATE(Q$2,$A13),'Výsledková listina'!$Q:$Q,0)),"",INDEX('Výsledková listina'!$B:$B,MATCH(CONCATENATE(Q$2,$A13),'Výsledková listina'!$Q:$Q,0),1))</f>
      </c>
      <c r="R13" s="123"/>
      <c r="S13" s="44">
        <f t="shared" si="6"/>
      </c>
      <c r="T13" s="58">
        <f t="shared" si="7"/>
      </c>
      <c r="U13" s="61"/>
      <c r="V13" s="62">
        <f>IF(ISNA(MATCH(CONCATENATE(V$2,$A13),'Výsledková listina'!$Q:$Q,0)),"",INDEX('Výsledková listina'!$B:$B,MATCH(CONCATENATE(V$2,$A13),'Výsledková listina'!$Q:$Q,0),1))</f>
      </c>
      <c r="W13" s="123"/>
      <c r="X13" s="44">
        <f t="shared" si="8"/>
      </c>
      <c r="Y13" s="58">
        <f t="shared" si="9"/>
      </c>
      <c r="Z13" s="61"/>
      <c r="AA13" s="62">
        <f>IF(ISNA(MATCH(CONCATENATE(AA$2,$A13),'Výsledková listina'!$Q:$Q,0)),"",INDEX('Výsledková listina'!$B:$B,MATCH(CONCATENATE(AA$2,$A13),'Výsledková listina'!$Q:$Q,0),1))</f>
      </c>
      <c r="AB13" s="123"/>
      <c r="AC13" s="44">
        <f t="shared" si="10"/>
      </c>
      <c r="AD13" s="58">
        <f t="shared" si="11"/>
      </c>
      <c r="AE13" s="61"/>
      <c r="AF13" s="62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8">
        <f t="shared" si="13"/>
      </c>
      <c r="AJ13" s="61"/>
      <c r="AK13" s="62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8">
        <f t="shared" si="15"/>
      </c>
      <c r="AO13" s="61"/>
      <c r="AP13" s="62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8">
        <f t="shared" si="17"/>
      </c>
      <c r="AT13" s="61"/>
      <c r="AU13" s="62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8">
        <f t="shared" si="19"/>
      </c>
      <c r="AY13" s="61"/>
      <c r="AZ13" s="62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8">
        <f t="shared" si="21"/>
      </c>
      <c r="BD13" s="61"/>
      <c r="BE13" s="62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8">
        <f t="shared" si="23"/>
      </c>
      <c r="BI13" s="61"/>
      <c r="BJ13" s="62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8">
        <f t="shared" si="25"/>
      </c>
      <c r="BN13" s="61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2">
        <f>IF(ISNA(MATCH(CONCATENATE(B$2,$A14),'Výsledková listina'!$Q:$Q,0)),"",INDEX('Výsledková listina'!$B:$B,MATCH(CONCATENATE(B$2,$A14),'Výsledková listina'!$Q:$Q,0),1))</f>
      </c>
      <c r="C14" s="4"/>
      <c r="D14" s="44">
        <f t="shared" si="0"/>
      </c>
      <c r="E14" s="58">
        <f t="shared" si="1"/>
      </c>
      <c r="F14" s="61"/>
      <c r="G14" s="62">
        <f>IF(ISNA(MATCH(CONCATENATE(G$2,$A14),'Výsledková listina'!$Q:$Q,0)),"",INDEX('Výsledková listina'!$B:$B,MATCH(CONCATENATE(G$2,$A14),'Výsledková listina'!$Q:$Q,0),1))</f>
      </c>
      <c r="H14" s="4"/>
      <c r="I14" s="44">
        <f t="shared" si="2"/>
      </c>
      <c r="J14" s="58">
        <f t="shared" si="3"/>
      </c>
      <c r="K14" s="61"/>
      <c r="L14" s="62">
        <f>IF(ISNA(MATCH(CONCATENATE(L$2,$A14),'Výsledková listina'!$Q:$Q,0)),"",INDEX('Výsledková listina'!$B:$B,MATCH(CONCATENATE(L$2,$A14),'Výsledková listina'!$Q:$Q,0),1))</f>
      </c>
      <c r="M14" s="4"/>
      <c r="N14" s="44">
        <f t="shared" si="4"/>
      </c>
      <c r="O14" s="58">
        <f t="shared" si="5"/>
      </c>
      <c r="P14" s="61"/>
      <c r="Q14" s="62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8">
        <f t="shared" si="7"/>
      </c>
      <c r="U14" s="61"/>
      <c r="V14" s="62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8">
        <f t="shared" si="9"/>
      </c>
      <c r="Z14" s="61"/>
      <c r="AA14" s="62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8">
        <f t="shared" si="11"/>
      </c>
      <c r="AE14" s="61"/>
      <c r="AF14" s="62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8">
        <f t="shared" si="13"/>
      </c>
      <c r="AJ14" s="61"/>
      <c r="AK14" s="62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8">
        <f t="shared" si="15"/>
      </c>
      <c r="AO14" s="61"/>
      <c r="AP14" s="62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8">
        <f t="shared" si="17"/>
      </c>
      <c r="AT14" s="61"/>
      <c r="AU14" s="62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8">
        <f t="shared" si="19"/>
      </c>
      <c r="AY14" s="61"/>
      <c r="AZ14" s="62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8">
        <f t="shared" si="21"/>
      </c>
      <c r="BD14" s="61"/>
      <c r="BE14" s="62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8">
        <f t="shared" si="23"/>
      </c>
      <c r="BI14" s="61"/>
      <c r="BJ14" s="62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8">
        <f t="shared" si="25"/>
      </c>
      <c r="BN14" s="61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2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8">
        <f t="shared" si="1"/>
      </c>
      <c r="F15" s="61"/>
      <c r="G15" s="62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8">
        <f t="shared" si="3"/>
      </c>
      <c r="K15" s="61"/>
      <c r="L15" s="62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8">
        <f t="shared" si="5"/>
      </c>
      <c r="P15" s="61"/>
      <c r="Q15" s="62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8">
        <f t="shared" si="7"/>
      </c>
      <c r="U15" s="61"/>
      <c r="V15" s="62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8">
        <f t="shared" si="9"/>
      </c>
      <c r="Z15" s="61"/>
      <c r="AA15" s="62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8">
        <f t="shared" si="11"/>
      </c>
      <c r="AE15" s="61"/>
      <c r="AF15" s="62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8">
        <f t="shared" si="13"/>
      </c>
      <c r="AJ15" s="61"/>
      <c r="AK15" s="62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8">
        <f t="shared" si="15"/>
      </c>
      <c r="AO15" s="61"/>
      <c r="AP15" s="62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8">
        <f t="shared" si="17"/>
      </c>
      <c r="AT15" s="61"/>
      <c r="AU15" s="62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8">
        <f t="shared" si="19"/>
      </c>
      <c r="AY15" s="61"/>
      <c r="AZ15" s="62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8">
        <f t="shared" si="21"/>
      </c>
      <c r="BD15" s="61"/>
      <c r="BE15" s="62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8">
        <f t="shared" si="23"/>
      </c>
      <c r="BI15" s="61"/>
      <c r="BJ15" s="62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8">
        <f t="shared" si="25"/>
      </c>
      <c r="BN15" s="61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2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8">
        <f t="shared" si="1"/>
      </c>
      <c r="F16" s="61"/>
      <c r="G16" s="62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8">
        <f t="shared" si="3"/>
      </c>
      <c r="K16" s="61"/>
      <c r="L16" s="62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8">
        <f t="shared" si="5"/>
      </c>
      <c r="P16" s="61"/>
      <c r="Q16" s="62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8">
        <f t="shared" si="7"/>
      </c>
      <c r="U16" s="61"/>
      <c r="V16" s="62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8">
        <f t="shared" si="9"/>
      </c>
      <c r="Z16" s="61"/>
      <c r="AA16" s="62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8">
        <f t="shared" si="11"/>
      </c>
      <c r="AE16" s="61"/>
      <c r="AF16" s="62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8">
        <f t="shared" si="13"/>
      </c>
      <c r="AJ16" s="61"/>
      <c r="AK16" s="62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8">
        <f t="shared" si="15"/>
      </c>
      <c r="AO16" s="61"/>
      <c r="AP16" s="62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8">
        <f t="shared" si="17"/>
      </c>
      <c r="AT16" s="61"/>
      <c r="AU16" s="62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8">
        <f t="shared" si="19"/>
      </c>
      <c r="AY16" s="61"/>
      <c r="AZ16" s="62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8">
        <f t="shared" si="21"/>
      </c>
      <c r="BD16" s="61"/>
      <c r="BE16" s="62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8">
        <f t="shared" si="23"/>
      </c>
      <c r="BI16" s="61"/>
      <c r="BJ16" s="62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8">
        <f t="shared" si="25"/>
      </c>
      <c r="BN16" s="61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2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8">
        <f t="shared" si="1"/>
      </c>
      <c r="F17" s="61"/>
      <c r="G17" s="62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8">
        <f t="shared" si="3"/>
      </c>
      <c r="K17" s="61"/>
      <c r="L17" s="62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8">
        <f t="shared" si="5"/>
      </c>
      <c r="P17" s="61"/>
      <c r="Q17" s="62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8">
        <f t="shared" si="7"/>
      </c>
      <c r="U17" s="61"/>
      <c r="V17" s="62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8">
        <f t="shared" si="9"/>
      </c>
      <c r="Z17" s="61"/>
      <c r="AA17" s="62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8">
        <f t="shared" si="11"/>
      </c>
      <c r="AE17" s="61"/>
      <c r="AF17" s="62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8">
        <f t="shared" si="13"/>
      </c>
      <c r="AJ17" s="61"/>
      <c r="AK17" s="62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8">
        <f t="shared" si="15"/>
      </c>
      <c r="AO17" s="61"/>
      <c r="AP17" s="62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8">
        <f t="shared" si="17"/>
      </c>
      <c r="AT17" s="61"/>
      <c r="AU17" s="62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8">
        <f t="shared" si="19"/>
      </c>
      <c r="AY17" s="61"/>
      <c r="AZ17" s="62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8">
        <f t="shared" si="21"/>
      </c>
      <c r="BD17" s="61"/>
      <c r="BE17" s="62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8">
        <f t="shared" si="23"/>
      </c>
      <c r="BI17" s="61"/>
      <c r="BJ17" s="62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8">
        <f t="shared" si="25"/>
      </c>
      <c r="BN17" s="61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2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8">
        <f t="shared" si="1"/>
      </c>
      <c r="F18" s="61"/>
      <c r="G18" s="62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8">
        <f t="shared" si="3"/>
      </c>
      <c r="K18" s="61"/>
      <c r="L18" s="62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8">
        <f t="shared" si="5"/>
      </c>
      <c r="P18" s="61"/>
      <c r="Q18" s="62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8">
        <f t="shared" si="7"/>
      </c>
      <c r="U18" s="61"/>
      <c r="V18" s="62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8">
        <f t="shared" si="9"/>
      </c>
      <c r="Z18" s="61"/>
      <c r="AA18" s="62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8">
        <f t="shared" si="11"/>
      </c>
      <c r="AE18" s="61"/>
      <c r="AF18" s="62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8">
        <f t="shared" si="13"/>
      </c>
      <c r="AJ18" s="61"/>
      <c r="AK18" s="62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8">
        <f t="shared" si="15"/>
      </c>
      <c r="AO18" s="61"/>
      <c r="AP18" s="62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8">
        <f t="shared" si="17"/>
      </c>
      <c r="AT18" s="61"/>
      <c r="AU18" s="62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8">
        <f t="shared" si="19"/>
      </c>
      <c r="AY18" s="61"/>
      <c r="AZ18" s="62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8">
        <f t="shared" si="21"/>
      </c>
      <c r="BD18" s="61"/>
      <c r="BE18" s="62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8">
        <f t="shared" si="23"/>
      </c>
      <c r="BI18" s="61"/>
      <c r="BJ18" s="62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8">
        <f t="shared" si="25"/>
      </c>
      <c r="BN18" s="61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2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8">
        <f t="shared" si="1"/>
      </c>
      <c r="F19" s="61"/>
      <c r="G19" s="62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8">
        <f t="shared" si="3"/>
      </c>
      <c r="K19" s="61"/>
      <c r="L19" s="62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8">
        <f t="shared" si="5"/>
      </c>
      <c r="P19" s="61"/>
      <c r="Q19" s="62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8">
        <f t="shared" si="7"/>
      </c>
      <c r="U19" s="61"/>
      <c r="V19" s="62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8">
        <f t="shared" si="9"/>
      </c>
      <c r="Z19" s="61"/>
      <c r="AA19" s="62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8">
        <f t="shared" si="11"/>
      </c>
      <c r="AE19" s="61"/>
      <c r="AF19" s="62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8">
        <f t="shared" si="13"/>
      </c>
      <c r="AJ19" s="61"/>
      <c r="AK19" s="62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8">
        <f t="shared" si="15"/>
      </c>
      <c r="AO19" s="61"/>
      <c r="AP19" s="62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8">
        <f t="shared" si="17"/>
      </c>
      <c r="AT19" s="61"/>
      <c r="AU19" s="62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8">
        <f t="shared" si="19"/>
      </c>
      <c r="AY19" s="61"/>
      <c r="AZ19" s="62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8">
        <f t="shared" si="21"/>
      </c>
      <c r="BD19" s="61"/>
      <c r="BE19" s="62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8">
        <f t="shared" si="23"/>
      </c>
      <c r="BI19" s="61"/>
      <c r="BJ19" s="62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8">
        <f t="shared" si="25"/>
      </c>
      <c r="BN19" s="61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2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8">
        <f t="shared" si="1"/>
      </c>
      <c r="F20" s="61"/>
      <c r="G20" s="62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8">
        <f t="shared" si="3"/>
      </c>
      <c r="K20" s="61"/>
      <c r="L20" s="62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8">
        <f t="shared" si="5"/>
      </c>
      <c r="P20" s="61"/>
      <c r="Q20" s="62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8">
        <f t="shared" si="7"/>
      </c>
      <c r="U20" s="61"/>
      <c r="V20" s="62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8">
        <f t="shared" si="9"/>
      </c>
      <c r="Z20" s="61"/>
      <c r="AA20" s="62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8">
        <f t="shared" si="11"/>
      </c>
      <c r="AE20" s="61"/>
      <c r="AF20" s="62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8">
        <f t="shared" si="13"/>
      </c>
      <c r="AJ20" s="61"/>
      <c r="AK20" s="62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8">
        <f t="shared" si="15"/>
      </c>
      <c r="AO20" s="61"/>
      <c r="AP20" s="62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8">
        <f t="shared" si="17"/>
      </c>
      <c r="AT20" s="61"/>
      <c r="AU20" s="62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8">
        <f t="shared" si="19"/>
      </c>
      <c r="AY20" s="61"/>
      <c r="AZ20" s="62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8">
        <f t="shared" si="21"/>
      </c>
      <c r="BD20" s="61"/>
      <c r="BE20" s="62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8">
        <f t="shared" si="23"/>
      </c>
      <c r="BI20" s="61"/>
      <c r="BJ20" s="62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8">
        <f t="shared" si="25"/>
      </c>
      <c r="BN20" s="61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2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8">
        <f t="shared" si="1"/>
      </c>
      <c r="F21" s="61"/>
      <c r="G21" s="62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8">
        <f t="shared" si="3"/>
      </c>
      <c r="K21" s="61"/>
      <c r="L21" s="62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8">
        <f t="shared" si="5"/>
      </c>
      <c r="P21" s="61"/>
      <c r="Q21" s="62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8">
        <f t="shared" si="7"/>
      </c>
      <c r="U21" s="61"/>
      <c r="V21" s="62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8">
        <f t="shared" si="9"/>
      </c>
      <c r="Z21" s="61"/>
      <c r="AA21" s="62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8">
        <f t="shared" si="11"/>
      </c>
      <c r="AE21" s="61"/>
      <c r="AF21" s="62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8">
        <f t="shared" si="13"/>
      </c>
      <c r="AJ21" s="61"/>
      <c r="AK21" s="62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8">
        <f t="shared" si="15"/>
      </c>
      <c r="AO21" s="61"/>
      <c r="AP21" s="62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8">
        <f t="shared" si="17"/>
      </c>
      <c r="AT21" s="61"/>
      <c r="AU21" s="62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8">
        <f t="shared" si="19"/>
      </c>
      <c r="AY21" s="61"/>
      <c r="AZ21" s="62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8">
        <f t="shared" si="21"/>
      </c>
      <c r="BD21" s="61"/>
      <c r="BE21" s="62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8">
        <f t="shared" si="23"/>
      </c>
      <c r="BI21" s="61"/>
      <c r="BJ21" s="62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8">
        <f t="shared" si="25"/>
      </c>
      <c r="BN21" s="61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2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8">
        <f t="shared" si="1"/>
      </c>
      <c r="F22" s="61"/>
      <c r="G22" s="62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8">
        <f t="shared" si="3"/>
      </c>
      <c r="K22" s="61"/>
      <c r="L22" s="62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8">
        <f t="shared" si="5"/>
      </c>
      <c r="P22" s="61"/>
      <c r="Q22" s="62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8">
        <f t="shared" si="7"/>
      </c>
      <c r="U22" s="61"/>
      <c r="V22" s="62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8">
        <f t="shared" si="9"/>
      </c>
      <c r="Z22" s="61"/>
      <c r="AA22" s="62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8">
        <f t="shared" si="11"/>
      </c>
      <c r="AE22" s="61"/>
      <c r="AF22" s="62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8">
        <f t="shared" si="13"/>
      </c>
      <c r="AJ22" s="61"/>
      <c r="AK22" s="62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8">
        <f t="shared" si="15"/>
      </c>
      <c r="AO22" s="61"/>
      <c r="AP22" s="62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8">
        <f t="shared" si="17"/>
      </c>
      <c r="AT22" s="61"/>
      <c r="AU22" s="62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8">
        <f t="shared" si="19"/>
      </c>
      <c r="AY22" s="61"/>
      <c r="AZ22" s="62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8">
        <f t="shared" si="21"/>
      </c>
      <c r="BD22" s="61"/>
      <c r="BE22" s="62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8">
        <f t="shared" si="23"/>
      </c>
      <c r="BI22" s="61"/>
      <c r="BJ22" s="62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8">
        <f t="shared" si="25"/>
      </c>
      <c r="BN22" s="61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2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8">
        <f t="shared" si="1"/>
      </c>
      <c r="F23" s="61"/>
      <c r="G23" s="62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8">
        <f t="shared" si="3"/>
      </c>
      <c r="K23" s="61"/>
      <c r="L23" s="62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8">
        <f t="shared" si="5"/>
      </c>
      <c r="P23" s="61"/>
      <c r="Q23" s="62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8">
        <f t="shared" si="7"/>
      </c>
      <c r="U23" s="61"/>
      <c r="V23" s="62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8">
        <f t="shared" si="9"/>
      </c>
      <c r="Z23" s="61"/>
      <c r="AA23" s="62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8">
        <f t="shared" si="11"/>
      </c>
      <c r="AE23" s="61"/>
      <c r="AF23" s="62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8">
        <f t="shared" si="13"/>
      </c>
      <c r="AJ23" s="61"/>
      <c r="AK23" s="62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8">
        <f t="shared" si="15"/>
      </c>
      <c r="AO23" s="61"/>
      <c r="AP23" s="62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8">
        <f t="shared" si="17"/>
      </c>
      <c r="AT23" s="61"/>
      <c r="AU23" s="62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8">
        <f t="shared" si="19"/>
      </c>
      <c r="AY23" s="61"/>
      <c r="AZ23" s="62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8">
        <f t="shared" si="21"/>
      </c>
      <c r="BD23" s="61"/>
      <c r="BE23" s="62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8">
        <f t="shared" si="23"/>
      </c>
      <c r="BI23" s="61"/>
      <c r="BJ23" s="62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8">
        <f t="shared" si="25"/>
      </c>
      <c r="BN23" s="61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2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8">
        <f t="shared" si="1"/>
      </c>
      <c r="F24" s="61"/>
      <c r="G24" s="62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8">
        <f t="shared" si="3"/>
      </c>
      <c r="K24" s="61"/>
      <c r="L24" s="62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8">
        <f t="shared" si="5"/>
      </c>
      <c r="P24" s="61"/>
      <c r="Q24" s="62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8">
        <f t="shared" si="7"/>
      </c>
      <c r="U24" s="61"/>
      <c r="V24" s="62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8">
        <f t="shared" si="9"/>
      </c>
      <c r="Z24" s="61"/>
      <c r="AA24" s="62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8">
        <f t="shared" si="11"/>
      </c>
      <c r="AE24" s="61"/>
      <c r="AF24" s="62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8">
        <f t="shared" si="13"/>
      </c>
      <c r="AJ24" s="61"/>
      <c r="AK24" s="62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8">
        <f t="shared" si="15"/>
      </c>
      <c r="AO24" s="61"/>
      <c r="AP24" s="62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8">
        <f t="shared" si="17"/>
      </c>
      <c r="AT24" s="61"/>
      <c r="AU24" s="62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8">
        <f t="shared" si="19"/>
      </c>
      <c r="AY24" s="61"/>
      <c r="AZ24" s="62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8">
        <f t="shared" si="21"/>
      </c>
      <c r="BD24" s="61"/>
      <c r="BE24" s="62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8">
        <f t="shared" si="23"/>
      </c>
      <c r="BI24" s="61"/>
      <c r="BJ24" s="62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8">
        <f t="shared" si="25"/>
      </c>
      <c r="BN24" s="61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2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8">
        <f t="shared" si="1"/>
      </c>
      <c r="F25" s="61"/>
      <c r="G25" s="62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8">
        <f t="shared" si="3"/>
      </c>
      <c r="K25" s="61"/>
      <c r="L25" s="62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8">
        <f t="shared" si="5"/>
      </c>
      <c r="P25" s="61"/>
      <c r="Q25" s="62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8">
        <f t="shared" si="7"/>
      </c>
      <c r="U25" s="61"/>
      <c r="V25" s="62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8">
        <f t="shared" si="9"/>
      </c>
      <c r="Z25" s="61"/>
      <c r="AA25" s="62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8">
        <f t="shared" si="11"/>
      </c>
      <c r="AE25" s="61"/>
      <c r="AF25" s="62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8">
        <f t="shared" si="13"/>
      </c>
      <c r="AJ25" s="61"/>
      <c r="AK25" s="62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8">
        <f t="shared" si="15"/>
      </c>
      <c r="AO25" s="61"/>
      <c r="AP25" s="62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8">
        <f t="shared" si="17"/>
      </c>
      <c r="AT25" s="61"/>
      <c r="AU25" s="62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8">
        <f t="shared" si="19"/>
      </c>
      <c r="AY25" s="61"/>
      <c r="AZ25" s="62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8">
        <f t="shared" si="21"/>
      </c>
      <c r="BD25" s="61"/>
      <c r="BE25" s="62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8">
        <f t="shared" si="23"/>
      </c>
      <c r="BI25" s="61"/>
      <c r="BJ25" s="62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8">
        <f t="shared" si="25"/>
      </c>
      <c r="BN25" s="61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2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8">
        <f t="shared" si="1"/>
      </c>
      <c r="F26" s="61"/>
      <c r="G26" s="62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8">
        <f t="shared" si="3"/>
      </c>
      <c r="K26" s="61"/>
      <c r="L26" s="62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8">
        <f t="shared" si="5"/>
      </c>
      <c r="P26" s="61"/>
      <c r="Q26" s="62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8">
        <f t="shared" si="7"/>
      </c>
      <c r="U26" s="61"/>
      <c r="V26" s="62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8">
        <f t="shared" si="9"/>
      </c>
      <c r="Z26" s="61"/>
      <c r="AA26" s="62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8">
        <f t="shared" si="11"/>
      </c>
      <c r="AE26" s="61"/>
      <c r="AF26" s="62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8">
        <f t="shared" si="13"/>
      </c>
      <c r="AJ26" s="61"/>
      <c r="AK26" s="62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8">
        <f t="shared" si="15"/>
      </c>
      <c r="AO26" s="61"/>
      <c r="AP26" s="62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8">
        <f t="shared" si="17"/>
      </c>
      <c r="AT26" s="61"/>
      <c r="AU26" s="62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8">
        <f t="shared" si="19"/>
      </c>
      <c r="AY26" s="61"/>
      <c r="AZ26" s="62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8">
        <f t="shared" si="21"/>
      </c>
      <c r="BD26" s="61"/>
      <c r="BE26" s="62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8">
        <f t="shared" si="23"/>
      </c>
      <c r="BI26" s="61"/>
      <c r="BJ26" s="62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8">
        <f t="shared" si="25"/>
      </c>
      <c r="BN26" s="61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2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8">
        <f t="shared" si="1"/>
      </c>
      <c r="F27" s="61"/>
      <c r="G27" s="62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8">
        <f t="shared" si="3"/>
      </c>
      <c r="K27" s="61"/>
      <c r="L27" s="62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8">
        <f t="shared" si="5"/>
      </c>
      <c r="P27" s="61"/>
      <c r="Q27" s="62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8">
        <f t="shared" si="7"/>
      </c>
      <c r="U27" s="61"/>
      <c r="V27" s="62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8">
        <f t="shared" si="9"/>
      </c>
      <c r="Z27" s="61"/>
      <c r="AA27" s="62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8">
        <f t="shared" si="11"/>
      </c>
      <c r="AE27" s="61"/>
      <c r="AF27" s="62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8">
        <f t="shared" si="13"/>
      </c>
      <c r="AJ27" s="61"/>
      <c r="AK27" s="62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8">
        <f t="shared" si="15"/>
      </c>
      <c r="AO27" s="61"/>
      <c r="AP27" s="62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8">
        <f t="shared" si="17"/>
      </c>
      <c r="AT27" s="61"/>
      <c r="AU27" s="62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8">
        <f t="shared" si="19"/>
      </c>
      <c r="AY27" s="61"/>
      <c r="AZ27" s="62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8">
        <f t="shared" si="21"/>
      </c>
      <c r="BD27" s="61"/>
      <c r="BE27" s="62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8">
        <f t="shared" si="23"/>
      </c>
      <c r="BI27" s="61"/>
      <c r="BJ27" s="62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8">
        <f t="shared" si="25"/>
      </c>
      <c r="BN27" s="61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3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4">
        <f t="shared" si="1"/>
      </c>
      <c r="F28" s="65"/>
      <c r="G28" s="63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4">
        <f t="shared" si="3"/>
      </c>
      <c r="K28" s="65"/>
      <c r="L28" s="63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4">
        <f t="shared" si="5"/>
      </c>
      <c r="P28" s="65"/>
      <c r="Q28" s="63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4">
        <f t="shared" si="7"/>
      </c>
      <c r="U28" s="65"/>
      <c r="V28" s="63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4">
        <f t="shared" si="9"/>
      </c>
      <c r="Z28" s="65"/>
      <c r="AA28" s="63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4">
        <f t="shared" si="11"/>
      </c>
      <c r="AE28" s="65"/>
      <c r="AF28" s="63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4">
        <f t="shared" si="13"/>
      </c>
      <c r="AJ28" s="65"/>
      <c r="AK28" s="63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4">
        <f t="shared" si="15"/>
      </c>
      <c r="AO28" s="65"/>
      <c r="AP28" s="63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4">
        <f t="shared" si="17"/>
      </c>
      <c r="AT28" s="65"/>
      <c r="AU28" s="63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4">
        <f t="shared" si="19"/>
      </c>
      <c r="AY28" s="65"/>
      <c r="AZ28" s="63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4">
        <f t="shared" si="21"/>
      </c>
      <c r="BD28" s="65"/>
      <c r="BE28" s="63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4">
        <f t="shared" si="23"/>
      </c>
      <c r="BI28" s="65"/>
      <c r="BJ28" s="63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4">
        <f t="shared" si="25"/>
      </c>
      <c r="BN28" s="65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L2:P2"/>
    <mergeCell ref="Q2:U2"/>
    <mergeCell ref="AA2:AE2"/>
    <mergeCell ref="AK1:AO1"/>
    <mergeCell ref="AP1:AT1"/>
    <mergeCell ref="AA1:AE1"/>
    <mergeCell ref="BE1:BI1"/>
    <mergeCell ref="BJ1:BN1"/>
    <mergeCell ref="BE2:BI2"/>
    <mergeCell ref="BJ2:BN2"/>
    <mergeCell ref="AU1:AY1"/>
    <mergeCell ref="AZ1:BD1"/>
    <mergeCell ref="AU2:AY2"/>
    <mergeCell ref="AZ2:BD2"/>
    <mergeCell ref="AF1:AJ1"/>
    <mergeCell ref="V2:Z2"/>
    <mergeCell ref="G1:K1"/>
    <mergeCell ref="AF2:AJ2"/>
    <mergeCell ref="G2:K2"/>
    <mergeCell ref="A1:A3"/>
    <mergeCell ref="B1:F1"/>
    <mergeCell ref="B2:F2"/>
    <mergeCell ref="V1:Z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K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0" sqref="AB1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78" t="s">
        <v>13</v>
      </c>
      <c r="B1" s="172" t="s">
        <v>29</v>
      </c>
      <c r="C1" s="173"/>
      <c r="D1" s="173"/>
      <c r="E1" s="173"/>
      <c r="F1" s="174"/>
      <c r="G1" s="172" t="s">
        <v>29</v>
      </c>
      <c r="H1" s="173"/>
      <c r="I1" s="173"/>
      <c r="J1" s="173"/>
      <c r="K1" s="174"/>
      <c r="L1" s="172" t="s">
        <v>29</v>
      </c>
      <c r="M1" s="173"/>
      <c r="N1" s="173"/>
      <c r="O1" s="173"/>
      <c r="P1" s="174"/>
      <c r="Q1" s="172" t="s">
        <v>29</v>
      </c>
      <c r="R1" s="173"/>
      <c r="S1" s="173"/>
      <c r="T1" s="173"/>
      <c r="U1" s="174"/>
      <c r="V1" s="172" t="s">
        <v>29</v>
      </c>
      <c r="W1" s="173"/>
      <c r="X1" s="173"/>
      <c r="Y1" s="173"/>
      <c r="Z1" s="174"/>
      <c r="AA1" s="172" t="s">
        <v>29</v>
      </c>
      <c r="AB1" s="173"/>
      <c r="AC1" s="173"/>
      <c r="AD1" s="173"/>
      <c r="AE1" s="174"/>
      <c r="AF1" s="172" t="s">
        <v>29</v>
      </c>
      <c r="AG1" s="173"/>
      <c r="AH1" s="173"/>
      <c r="AI1" s="173"/>
      <c r="AJ1" s="174"/>
      <c r="AK1" s="172" t="s">
        <v>29</v>
      </c>
      <c r="AL1" s="173"/>
      <c r="AM1" s="173"/>
      <c r="AN1" s="173"/>
      <c r="AO1" s="174"/>
      <c r="AP1" s="172" t="s">
        <v>29</v>
      </c>
      <c r="AQ1" s="173"/>
      <c r="AR1" s="173"/>
      <c r="AS1" s="173"/>
      <c r="AT1" s="174"/>
      <c r="AU1" s="172" t="s">
        <v>29</v>
      </c>
      <c r="AV1" s="173"/>
      <c r="AW1" s="173"/>
      <c r="AX1" s="173"/>
      <c r="AY1" s="174"/>
      <c r="AZ1" s="172" t="s">
        <v>29</v>
      </c>
      <c r="BA1" s="173"/>
      <c r="BB1" s="173"/>
      <c r="BC1" s="173"/>
      <c r="BD1" s="174"/>
      <c r="BE1" s="172" t="s">
        <v>29</v>
      </c>
      <c r="BF1" s="173"/>
      <c r="BG1" s="173"/>
      <c r="BH1" s="173"/>
      <c r="BI1" s="174"/>
      <c r="BJ1" s="172" t="s">
        <v>29</v>
      </c>
      <c r="BK1" s="173"/>
      <c r="BL1" s="173"/>
      <c r="BM1" s="173"/>
      <c r="BN1" s="174"/>
    </row>
    <row r="2" spans="1:137" s="8" customFormat="1" ht="16.5" customHeight="1" thickBot="1">
      <c r="A2" s="179"/>
      <c r="B2" s="181" t="str">
        <f>'1. závod'!B2:E2</f>
        <v>A</v>
      </c>
      <c r="C2" s="182"/>
      <c r="D2" s="182"/>
      <c r="E2" s="182"/>
      <c r="F2" s="183"/>
      <c r="G2" s="181" t="str">
        <f>IF(ISBLANK('Základní list'!$A12),"",'Základní list'!$A12)</f>
        <v>B</v>
      </c>
      <c r="H2" s="182"/>
      <c r="I2" s="182"/>
      <c r="J2" s="182"/>
      <c r="K2" s="183"/>
      <c r="L2" s="181" t="str">
        <f>IF(ISBLANK('Základní list'!$A13),"",'Základní list'!$A13)</f>
        <v>C</v>
      </c>
      <c r="M2" s="182"/>
      <c r="N2" s="182"/>
      <c r="O2" s="182"/>
      <c r="P2" s="183"/>
      <c r="Q2" s="181" t="str">
        <f>IF(ISBLANK('Základní list'!$A14),"",'Základní list'!$A14)</f>
        <v>D</v>
      </c>
      <c r="R2" s="182"/>
      <c r="S2" s="182"/>
      <c r="T2" s="182"/>
      <c r="U2" s="183"/>
      <c r="V2" s="181" t="str">
        <f>IF(ISBLANK('Základní list'!$A15),"",'Základní list'!$A15)</f>
        <v>E</v>
      </c>
      <c r="W2" s="182"/>
      <c r="X2" s="182"/>
      <c r="Y2" s="182"/>
      <c r="Z2" s="183"/>
      <c r="AA2" s="181" t="str">
        <f>IF(ISBLANK('Základní list'!$A16),"",'Základní list'!$A16)</f>
        <v>F</v>
      </c>
      <c r="AB2" s="182"/>
      <c r="AC2" s="182"/>
      <c r="AD2" s="182"/>
      <c r="AE2" s="183"/>
      <c r="AF2" s="181" t="str">
        <f>IF(ISBLANK('Základní list'!$A17),"",'Základní list'!$A17)</f>
        <v>G</v>
      </c>
      <c r="AG2" s="182"/>
      <c r="AH2" s="182"/>
      <c r="AI2" s="182"/>
      <c r="AJ2" s="183"/>
      <c r="AK2" s="181" t="str">
        <f>IF(ISBLANK('Základní list'!$A18),"",'Základní list'!$A18)</f>
        <v>H</v>
      </c>
      <c r="AL2" s="182"/>
      <c r="AM2" s="182"/>
      <c r="AN2" s="182"/>
      <c r="AO2" s="183"/>
      <c r="AP2" s="181" t="str">
        <f>IF(ISBLANK('Základní list'!$A19),"",'Základní list'!$A19)</f>
        <v>I</v>
      </c>
      <c r="AQ2" s="182"/>
      <c r="AR2" s="182"/>
      <c r="AS2" s="182"/>
      <c r="AT2" s="183"/>
      <c r="AU2" s="181" t="str">
        <f>IF(ISBLANK('Základní list'!$A20),"",'Základní list'!$A20)</f>
        <v>J</v>
      </c>
      <c r="AV2" s="182"/>
      <c r="AW2" s="182"/>
      <c r="AX2" s="182"/>
      <c r="AY2" s="183"/>
      <c r="AZ2" s="181" t="str">
        <f>IF(ISBLANK('Základní list'!$A21),"",'Základní list'!$A21)</f>
        <v>K</v>
      </c>
      <c r="BA2" s="182"/>
      <c r="BB2" s="182"/>
      <c r="BC2" s="182"/>
      <c r="BD2" s="183"/>
      <c r="BE2" s="181" t="str">
        <f>IF(ISBLANK('Základní list'!$A22),"",'Základní list'!$A22)</f>
        <v>L</v>
      </c>
      <c r="BF2" s="182"/>
      <c r="BG2" s="182"/>
      <c r="BH2" s="182"/>
      <c r="BI2" s="183"/>
      <c r="BJ2" s="181" t="str">
        <f>IF(ISBLANK('Základní list'!$A23),"",'Základní list'!$A23)</f>
        <v>M</v>
      </c>
      <c r="BK2" s="182"/>
      <c r="BL2" s="182"/>
      <c r="BM2" s="182"/>
      <c r="BN2" s="183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180"/>
      <c r="B3" s="1" t="s">
        <v>14</v>
      </c>
      <c r="C3" s="2" t="s">
        <v>15</v>
      </c>
      <c r="D3" s="43" t="s">
        <v>28</v>
      </c>
      <c r="E3" s="57" t="s">
        <v>16</v>
      </c>
      <c r="F3" s="81" t="s">
        <v>55</v>
      </c>
      <c r="G3" s="1" t="s">
        <v>14</v>
      </c>
      <c r="H3" s="2" t="s">
        <v>15</v>
      </c>
      <c r="I3" s="43" t="s">
        <v>28</v>
      </c>
      <c r="J3" s="57" t="s">
        <v>16</v>
      </c>
      <c r="K3" s="81" t="s">
        <v>55</v>
      </c>
      <c r="L3" s="1" t="s">
        <v>14</v>
      </c>
      <c r="M3" s="2" t="s">
        <v>15</v>
      </c>
      <c r="N3" s="43" t="s">
        <v>28</v>
      </c>
      <c r="O3" s="57" t="s">
        <v>16</v>
      </c>
      <c r="P3" s="81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81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81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81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81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81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81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81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81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81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81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2" t="str">
        <f>IF(ISNA(MATCH(CONCATENATE(B$2,$A4),'Výsledková listina'!$R:$R,0)),"",INDEX('Výsledková listina'!$B:$B,MATCH(CONCATENATE(B$2,$A4),'Výsledková listina'!$R:$R,0),1))</f>
        <v>Vymazal Petr</v>
      </c>
      <c r="C4" s="123">
        <v>1020</v>
      </c>
      <c r="D4" s="44">
        <f aca="true" t="shared" si="0" ref="D4:D27">IF(C4="","",RANK(C4,C$1:C$65536,0))</f>
        <v>3</v>
      </c>
      <c r="E4" s="82">
        <f aca="true" t="shared" si="1" ref="E4:E27">IF(C4="","",((RANK(C4,C$1:C$65536,0))+(FREQUENCY(D$1:D$65536,D4)))/2)</f>
        <v>3</v>
      </c>
      <c r="F4" s="66"/>
      <c r="G4" s="62" t="str">
        <f>IF(ISNA(MATCH(CONCATENATE(G$2,$A4),'Výsledková listina'!$R:$R,0)),"",INDEX('Výsledková listina'!$B:$B,MATCH(CONCATENATE(G$2,$A4),'Výsledková listina'!$R:$R,0),1))</f>
        <v>Nerad Rostislav</v>
      </c>
      <c r="H4" s="123">
        <v>300</v>
      </c>
      <c r="I4" s="44">
        <f aca="true" t="shared" si="2" ref="I4:I27">IF(H4="","",RANK(H4,H$1:H$65536,0))</f>
        <v>2</v>
      </c>
      <c r="J4" s="82">
        <f aca="true" t="shared" si="3" ref="J4:J27">IF(H4="","",((RANK(H4,H$1:H$65536,0))+(FREQUENCY(I$1:I$65536,I4)))/2)</f>
        <v>2</v>
      </c>
      <c r="K4" s="66"/>
      <c r="L4" s="62" t="str">
        <f>IF(ISNA(MATCH(CONCATENATE(L$2,$A4),'Výsledková listina'!$R:$R,0)),"",INDEX('Výsledková listina'!$B:$B,MATCH(CONCATENATE(L$2,$A4),'Výsledková listina'!$R:$R,0),1))</f>
        <v>Vatěra Miroslav</v>
      </c>
      <c r="M4" s="123">
        <v>340</v>
      </c>
      <c r="N4" s="44">
        <f aca="true" t="shared" si="4" ref="N4:N27">IF(M4="","",RANK(M4,M$1:M$65536,0))</f>
        <v>3</v>
      </c>
      <c r="O4" s="82">
        <f aca="true" t="shared" si="5" ref="O4:O27">IF(M4="","",((RANK(M4,M$1:M$65536,0))+(FREQUENCY(N$1:N$65536,N4)))/2)</f>
        <v>3</v>
      </c>
      <c r="P4" s="66"/>
      <c r="Q4" s="62" t="str">
        <f>IF(ISNA(MATCH(CONCATENATE(Q$2,$A4),'Výsledková listina'!$R:$R,0)),"",INDEX('Výsledková listina'!$B:$B,MATCH(CONCATENATE(Q$2,$A4),'Výsledková listina'!$R:$R,0),1))</f>
        <v>Koubek Fanda</v>
      </c>
      <c r="R4" s="123">
        <v>0</v>
      </c>
      <c r="S4" s="44">
        <f aca="true" t="shared" si="6" ref="S4:S27">IF(R4="","",RANK(R4,R$1:R$65536,0))</f>
        <v>1</v>
      </c>
      <c r="T4" s="82">
        <f aca="true" t="shared" si="7" ref="T4:T27">IF(R4="","",((RANK(R4,R$1:R$65536,0))+(FREQUENCY(S$1:S$65536,S4)))/2)</f>
        <v>3</v>
      </c>
      <c r="U4" s="66"/>
      <c r="V4" s="62" t="str">
        <f>IF(ISNA(MATCH(CONCATENATE(V$2,$A4),'Výsledková listina'!$R:$R,0)),"",INDEX('Výsledková listina'!$B:$B,MATCH(CONCATENATE(V$2,$A4),'Výsledková listina'!$R:$R,0),1))</f>
        <v>Kabourek Václav</v>
      </c>
      <c r="W4" s="123">
        <v>0</v>
      </c>
      <c r="X4" s="44">
        <f aca="true" t="shared" si="8" ref="X4:X27">IF(W4="","",RANK(W4,W$1:W$65536,0))</f>
        <v>3</v>
      </c>
      <c r="Y4" s="82">
        <f aca="true" t="shared" si="9" ref="Y4:Y27">IF(W4="","",((RANK(W4,W$1:W$65536,0))+(FREQUENCY(X$1:X$65536,X4)))/2)</f>
        <v>4</v>
      </c>
      <c r="Z4" s="66"/>
      <c r="AA4" s="62" t="str">
        <f>IF(ISNA(MATCH(CONCATENATE(AA$2,$A4),'Výsledková listina'!$R:$R,0)),"",INDEX('Výsledková listina'!$B:$B,MATCH(CONCATENATE(AA$2,$A4),'Výsledková listina'!$R:$R,0),1))</f>
        <v>Bechyňská Kateřina</v>
      </c>
      <c r="AB4" s="123">
        <v>0</v>
      </c>
      <c r="AC4" s="44">
        <f aca="true" t="shared" si="10" ref="AC4:AC27">IF(AB4="","",RANK(AB4,AB$1:AB$65536,0))</f>
        <v>4</v>
      </c>
      <c r="AD4" s="82">
        <f aca="true" t="shared" si="11" ref="AD4:AD27">IF(AB4="","",((RANK(AB4,AB$1:AB$65536,0))+(FREQUENCY(AC$1:AC$65536,AC4)))/2)</f>
        <v>5</v>
      </c>
      <c r="AE4" s="66"/>
      <c r="AF4" s="62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2">
        <f aca="true" t="shared" si="13" ref="AI4:AI27">IF(AG4="","",((RANK(AG4,AG$1:AG$65536,0))+(FREQUENCY(AH$1:AH$65536,AH4)))/2)</f>
      </c>
      <c r="AJ4" s="66"/>
      <c r="AK4" s="62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2">
        <f aca="true" t="shared" si="15" ref="AN4:AN27">IF(AL4="","",((RANK(AL4,AL$1:AL$65536,0))+(FREQUENCY(AM$1:AM$65536,AM4)))/2)</f>
      </c>
      <c r="AO4" s="66"/>
      <c r="AP4" s="62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2">
        <f aca="true" t="shared" si="17" ref="AS4:AS27">IF(AQ4="","",((RANK(AQ4,AQ$1:AQ$65536,0))+(FREQUENCY(AR$1:AR$65536,AR4)))/2)</f>
      </c>
      <c r="AT4" s="66"/>
      <c r="AU4" s="62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2">
        <f aca="true" t="shared" si="19" ref="AX4:AX27">IF(AV4="","",((RANK(AV4,AV$1:AV$65536,0))+(FREQUENCY(AW$1:AW$65536,AW4)))/2)</f>
      </c>
      <c r="AY4" s="66"/>
      <c r="AZ4" s="62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2">
        <f aca="true" t="shared" si="21" ref="BC4:BC27">IF(BA4="","",((RANK(BA4,BA$1:BA$65536,0))+(FREQUENCY(BB$1:BB$65536,BB4)))/2)</f>
      </c>
      <c r="BD4" s="66"/>
      <c r="BE4" s="62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2">
        <f aca="true" t="shared" si="23" ref="BH4:BH27">IF(BF4="","",((RANK(BF4,BF$1:BF$65536,0))+(FREQUENCY(BG$1:BG$65536,BG4)))/2)</f>
      </c>
      <c r="BI4" s="66"/>
      <c r="BJ4" s="62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2">
        <f aca="true" t="shared" si="25" ref="BM4:BM27">IF(BK4="","",((RANK(BK4,BK$1:BK$65536,0))+(FREQUENCY(BL$1:BL$65536,BL4)))/2)</f>
      </c>
      <c r="BN4" s="66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2" t="str">
        <f>IF(ISNA(MATCH(CONCATENATE(B$2,$A5),'Výsledková listina'!$R:$R,0)),"",INDEX('Výsledková listina'!$B:$B,MATCH(CONCATENATE(B$2,$A5),'Výsledková listina'!$R:$R,0),1))</f>
        <v>Chudomel Radek</v>
      </c>
      <c r="C5" s="123">
        <v>2100</v>
      </c>
      <c r="D5" s="44">
        <f t="shared" si="0"/>
        <v>1</v>
      </c>
      <c r="E5" s="82">
        <f t="shared" si="1"/>
        <v>1</v>
      </c>
      <c r="F5" s="66"/>
      <c r="G5" s="62" t="str">
        <f>IF(ISNA(MATCH(CONCATENATE(G$2,$A5),'Výsledková listina'!$R:$R,0)),"",INDEX('Výsledková listina'!$B:$B,MATCH(CONCATENATE(G$2,$A5),'Výsledková listina'!$R:$R,0),1))</f>
        <v>Černý Jiří</v>
      </c>
      <c r="H5" s="123">
        <v>840</v>
      </c>
      <c r="I5" s="44">
        <f t="shared" si="2"/>
        <v>1</v>
      </c>
      <c r="J5" s="82">
        <f t="shared" si="3"/>
        <v>1</v>
      </c>
      <c r="K5" s="66"/>
      <c r="L5" s="62" t="str">
        <f>IF(ISNA(MATCH(CONCATENATE(L$2,$A5),'Výsledková listina'!$R:$R,0)),"",INDEX('Výsledková listina'!$B:$B,MATCH(CONCATENATE(L$2,$A5),'Výsledková listina'!$R:$R,0),1))</f>
        <v>Surgota Juraj</v>
      </c>
      <c r="M5" s="123">
        <v>1600</v>
      </c>
      <c r="N5" s="44">
        <f t="shared" si="4"/>
        <v>1</v>
      </c>
      <c r="O5" s="82">
        <f t="shared" si="5"/>
        <v>1</v>
      </c>
      <c r="P5" s="66"/>
      <c r="Q5" s="62" t="str">
        <f>IF(ISNA(MATCH(CONCATENATE(Q$2,$A5),'Výsledková listina'!$R:$R,0)),"",INDEX('Výsledková listina'!$B:$B,MATCH(CONCATENATE(Q$2,$A5),'Výsledková listina'!$R:$R,0),1))</f>
        <v>Ševčík Josef</v>
      </c>
      <c r="R5" s="123">
        <v>0</v>
      </c>
      <c r="S5" s="44">
        <f t="shared" si="6"/>
        <v>1</v>
      </c>
      <c r="T5" s="82">
        <f t="shared" si="7"/>
        <v>3</v>
      </c>
      <c r="U5" s="66"/>
      <c r="V5" s="62" t="str">
        <f>IF(ISNA(MATCH(CONCATENATE(V$2,$A5),'Výsledková listina'!$R:$R,0)),"",INDEX('Výsledková listina'!$B:$B,MATCH(CONCATENATE(V$2,$A5),'Výsledková listina'!$R:$R,0),1))</f>
        <v>Staněk Karel</v>
      </c>
      <c r="W5" s="123">
        <v>0</v>
      </c>
      <c r="X5" s="44">
        <f t="shared" si="8"/>
        <v>3</v>
      </c>
      <c r="Y5" s="82">
        <f t="shared" si="9"/>
        <v>4</v>
      </c>
      <c r="Z5" s="66"/>
      <c r="AA5" s="62" t="str">
        <f>IF(ISNA(MATCH(CONCATENATE(AA$2,$A5),'Výsledková listina'!$R:$R,0)),"",INDEX('Výsledková listina'!$B:$B,MATCH(CONCATENATE(AA$2,$A5),'Výsledková listina'!$R:$R,0),1))</f>
        <v>Pichl Vladislav</v>
      </c>
      <c r="AB5" s="123">
        <v>0</v>
      </c>
      <c r="AC5" s="44">
        <f t="shared" si="10"/>
        <v>4</v>
      </c>
      <c r="AD5" s="82">
        <f t="shared" si="11"/>
        <v>5</v>
      </c>
      <c r="AE5" s="66"/>
      <c r="AF5" s="62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2">
        <f t="shared" si="13"/>
      </c>
      <c r="AJ5" s="66"/>
      <c r="AK5" s="62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2">
        <f t="shared" si="15"/>
      </c>
      <c r="AO5" s="66"/>
      <c r="AP5" s="62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2">
        <f t="shared" si="17"/>
      </c>
      <c r="AT5" s="66"/>
      <c r="AU5" s="62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2">
        <f t="shared" si="19"/>
      </c>
      <c r="AY5" s="66"/>
      <c r="AZ5" s="62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2">
        <f t="shared" si="21"/>
      </c>
      <c r="BD5" s="66"/>
      <c r="BE5" s="62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2">
        <f t="shared" si="23"/>
      </c>
      <c r="BI5" s="66"/>
      <c r="BJ5" s="62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2">
        <f t="shared" si="25"/>
      </c>
      <c r="BN5" s="66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2" t="str">
        <f>IF(ISNA(MATCH(CONCATENATE(B$2,$A6),'Výsledková listina'!$R:$R,0)),"",INDEX('Výsledková listina'!$B:$B,MATCH(CONCATENATE(B$2,$A6),'Výsledková listina'!$R:$R,0),1))</f>
        <v>Matas Míra</v>
      </c>
      <c r="C6" s="123">
        <v>1420</v>
      </c>
      <c r="D6" s="44">
        <f t="shared" si="0"/>
        <v>2</v>
      </c>
      <c r="E6" s="82">
        <f t="shared" si="1"/>
        <v>2</v>
      </c>
      <c r="F6" s="66"/>
      <c r="G6" s="62" t="str">
        <f>IF(ISNA(MATCH(CONCATENATE(G$2,$A6),'Výsledková listina'!$R:$R,0)),"",INDEX('Výsledková listina'!$B:$B,MATCH(CONCATENATE(G$2,$A6),'Výsledková listina'!$R:$R,0),1))</f>
        <v>Popadinec Richard</v>
      </c>
      <c r="H6" s="123">
        <v>0</v>
      </c>
      <c r="I6" s="44">
        <f t="shared" si="2"/>
        <v>4</v>
      </c>
      <c r="J6" s="82">
        <f t="shared" si="3"/>
        <v>4.5</v>
      </c>
      <c r="K6" s="66"/>
      <c r="L6" s="62" t="str">
        <f>IF(ISNA(MATCH(CONCATENATE(L$2,$A6),'Výsledková listina'!$R:$R,0)),"",INDEX('Výsledková listina'!$B:$B,MATCH(CONCATENATE(L$2,$A6),'Výsledková listina'!$R:$R,0),1))</f>
        <v>Müller Radek</v>
      </c>
      <c r="M6" s="123">
        <v>0</v>
      </c>
      <c r="N6" s="44">
        <f t="shared" si="4"/>
        <v>4</v>
      </c>
      <c r="O6" s="82">
        <f t="shared" si="5"/>
        <v>4.5</v>
      </c>
      <c r="P6" s="66"/>
      <c r="Q6" s="62" t="str">
        <f>IF(ISNA(MATCH(CONCATENATE(Q$2,$A6),'Výsledková listina'!$R:$R,0)),"",INDEX('Výsledková listina'!$B:$B,MATCH(CONCATENATE(Q$2,$A6),'Výsledková listina'!$R:$R,0),1))</f>
        <v>Pokorný František</v>
      </c>
      <c r="R6" s="123">
        <v>0</v>
      </c>
      <c r="S6" s="44">
        <f t="shared" si="6"/>
        <v>1</v>
      </c>
      <c r="T6" s="82">
        <f t="shared" si="7"/>
        <v>3</v>
      </c>
      <c r="U6" s="66"/>
      <c r="V6" s="62" t="str">
        <f>IF(ISNA(MATCH(CONCATENATE(V$2,$A6),'Výsledková listina'!$R:$R,0)),"",INDEX('Výsledková listina'!$B:$B,MATCH(CONCATENATE(V$2,$A6),'Výsledková listina'!$R:$R,0),1))</f>
        <v>Douša Jan</v>
      </c>
      <c r="W6" s="123">
        <v>780</v>
      </c>
      <c r="X6" s="44">
        <f t="shared" si="8"/>
        <v>1</v>
      </c>
      <c r="Y6" s="82">
        <f t="shared" si="9"/>
        <v>1</v>
      </c>
      <c r="Z6" s="66"/>
      <c r="AA6" s="62" t="str">
        <f>IF(ISNA(MATCH(CONCATENATE(AA$2,$A6),'Výsledková listina'!$R:$R,0)),"",INDEX('Výsledková listina'!$B:$B,MATCH(CONCATENATE(AA$2,$A6),'Výsledková listina'!$R:$R,0),1))</f>
        <v>Velebný Pavel</v>
      </c>
      <c r="AB6" s="123">
        <v>40</v>
      </c>
      <c r="AC6" s="44">
        <f t="shared" si="10"/>
        <v>3</v>
      </c>
      <c r="AD6" s="82">
        <f t="shared" si="11"/>
        <v>3</v>
      </c>
      <c r="AE6" s="66"/>
      <c r="AF6" s="62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2">
        <f t="shared" si="13"/>
      </c>
      <c r="AJ6" s="66"/>
      <c r="AK6" s="62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2">
        <f t="shared" si="15"/>
      </c>
      <c r="AO6" s="66"/>
      <c r="AP6" s="62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2">
        <f t="shared" si="17"/>
      </c>
      <c r="AT6" s="66"/>
      <c r="AU6" s="62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2">
        <f t="shared" si="19"/>
      </c>
      <c r="AY6" s="66"/>
      <c r="AZ6" s="62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2">
        <f t="shared" si="21"/>
      </c>
      <c r="BD6" s="66"/>
      <c r="BE6" s="62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2">
        <f t="shared" si="23"/>
      </c>
      <c r="BI6" s="66"/>
      <c r="BJ6" s="62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2">
        <f t="shared" si="25"/>
      </c>
      <c r="BN6" s="66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2" t="str">
        <f>IF(ISNA(MATCH(CONCATENATE(B$2,$A7),'Výsledková listina'!$R:$R,0)),"",INDEX('Výsledková listina'!$B:$B,MATCH(CONCATENATE(B$2,$A7),'Výsledková listina'!$R:$R,0),1))</f>
        <v>Hlína Vašek</v>
      </c>
      <c r="C7" s="123">
        <v>0</v>
      </c>
      <c r="D7" s="44">
        <f t="shared" si="0"/>
        <v>5</v>
      </c>
      <c r="E7" s="82">
        <f t="shared" si="1"/>
        <v>5.5</v>
      </c>
      <c r="F7" s="66"/>
      <c r="G7" s="62" t="str">
        <f>IF(ISNA(MATCH(CONCATENATE(G$2,$A7),'Výsledková listina'!$R:$R,0)),"",INDEX('Výsledková listina'!$B:$B,MATCH(CONCATENATE(G$2,$A7),'Výsledková listina'!$R:$R,0),1))</f>
        <v>Pluchta Petr</v>
      </c>
      <c r="H7" s="123">
        <v>0</v>
      </c>
      <c r="I7" s="44">
        <f t="shared" si="2"/>
        <v>4</v>
      </c>
      <c r="J7" s="82">
        <f t="shared" si="3"/>
        <v>4.5</v>
      </c>
      <c r="K7" s="66"/>
      <c r="L7" s="62" t="str">
        <f>IF(ISNA(MATCH(CONCATENATE(L$2,$A7),'Výsledková listina'!$R:$R,0)),"",INDEX('Výsledková listina'!$B:$B,MATCH(CONCATENATE(L$2,$A7),'Výsledková listina'!$R:$R,0),1))</f>
        <v>Ungureanu Toma</v>
      </c>
      <c r="M7" s="123">
        <v>0</v>
      </c>
      <c r="N7" s="44">
        <f t="shared" si="4"/>
        <v>4</v>
      </c>
      <c r="O7" s="82">
        <f t="shared" si="5"/>
        <v>4.5</v>
      </c>
      <c r="P7" s="66"/>
      <c r="Q7" s="62" t="str">
        <f>IF(ISNA(MATCH(CONCATENATE(Q$2,$A7),'Výsledková listina'!$R:$R,0)),"",INDEX('Výsledková listina'!$B:$B,MATCH(CONCATENATE(Q$2,$A7),'Výsledková listina'!$R:$R,0),1))</f>
        <v>Staněk Kája</v>
      </c>
      <c r="R7" s="123">
        <v>0</v>
      </c>
      <c r="S7" s="44">
        <f t="shared" si="6"/>
        <v>1</v>
      </c>
      <c r="T7" s="82">
        <f t="shared" si="7"/>
        <v>3</v>
      </c>
      <c r="U7" s="66"/>
      <c r="V7" s="62" t="str">
        <f>IF(ISNA(MATCH(CONCATENATE(V$2,$A7),'Výsledková listina'!$R:$R,0)),"",INDEX('Výsledková listina'!$B:$B,MATCH(CONCATENATE(V$2,$A7),'Výsledková listina'!$R:$R,0),1))</f>
        <v>Podlaha Jarda</v>
      </c>
      <c r="W7" s="123">
        <v>20</v>
      </c>
      <c r="X7" s="44">
        <f t="shared" si="8"/>
        <v>2</v>
      </c>
      <c r="Y7" s="82">
        <f t="shared" si="9"/>
        <v>2</v>
      </c>
      <c r="Z7" s="66"/>
      <c r="AA7" s="62" t="str">
        <f>IF(ISNA(MATCH(CONCATENATE(AA$2,$A7),'Výsledková listina'!$R:$R,0)),"",INDEX('Výsledková listina'!$B:$B,MATCH(CONCATENATE(AA$2,$A7),'Výsledková listina'!$R:$R,0),1))</f>
        <v>Kabát Petr</v>
      </c>
      <c r="AB7" s="123">
        <v>100</v>
      </c>
      <c r="AC7" s="44">
        <f t="shared" si="10"/>
        <v>1</v>
      </c>
      <c r="AD7" s="82">
        <f t="shared" si="11"/>
        <v>1</v>
      </c>
      <c r="AE7" s="66"/>
      <c r="AF7" s="62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2">
        <f t="shared" si="13"/>
      </c>
      <c r="AJ7" s="66"/>
      <c r="AK7" s="62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2">
        <f t="shared" si="15"/>
      </c>
      <c r="AO7" s="66"/>
      <c r="AP7" s="62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2">
        <f t="shared" si="17"/>
      </c>
      <c r="AT7" s="66"/>
      <c r="AU7" s="62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2">
        <f t="shared" si="19"/>
      </c>
      <c r="AY7" s="66"/>
      <c r="AZ7" s="62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2">
        <f t="shared" si="21"/>
      </c>
      <c r="BD7" s="66"/>
      <c r="BE7" s="62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2">
        <f t="shared" si="23"/>
      </c>
      <c r="BI7" s="66"/>
      <c r="BJ7" s="62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2">
        <f t="shared" si="25"/>
      </c>
      <c r="BN7" s="66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2" t="str">
        <f>IF(ISNA(MATCH(CONCATENATE(B$2,$A8),'Výsledková listina'!$R:$R,0)),"",INDEX('Výsledková listina'!$B:$B,MATCH(CONCATENATE(B$2,$A8),'Výsledková listina'!$R:$R,0),1))</f>
        <v>Hádek Alois</v>
      </c>
      <c r="C8" s="123">
        <v>0</v>
      </c>
      <c r="D8" s="44">
        <f t="shared" si="0"/>
        <v>5</v>
      </c>
      <c r="E8" s="82">
        <f t="shared" si="1"/>
        <v>5.5</v>
      </c>
      <c r="F8" s="66"/>
      <c r="G8" s="62" t="str">
        <f>IF(ISNA(MATCH(CONCATENATE(G$2,$A8),'Výsledková listina'!$R:$R,0)),"",INDEX('Výsledková listina'!$B:$B,MATCH(CONCATENATE(G$2,$A8),'Výsledková listina'!$R:$R,0),1))</f>
        <v>Šedivý Martin</v>
      </c>
      <c r="H8" s="123">
        <v>200</v>
      </c>
      <c r="I8" s="44">
        <f t="shared" si="2"/>
        <v>3</v>
      </c>
      <c r="J8" s="82">
        <f t="shared" si="3"/>
        <v>3</v>
      </c>
      <c r="K8" s="66"/>
      <c r="L8" s="62" t="str">
        <f>IF(ISNA(MATCH(CONCATENATE(L$2,$A8),'Výsledková listina'!$R:$R,0)),"",INDEX('Výsledková listina'!$B:$B,MATCH(CONCATENATE(L$2,$A8),'Výsledková listina'!$R:$R,0),1))</f>
        <v>Prepsl Jan</v>
      </c>
      <c r="M8" s="123">
        <v>960</v>
      </c>
      <c r="N8" s="44">
        <f t="shared" si="4"/>
        <v>2</v>
      </c>
      <c r="O8" s="82">
        <f t="shared" si="5"/>
        <v>2</v>
      </c>
      <c r="P8" s="66"/>
      <c r="Q8" s="62" t="str">
        <f>IF(ISNA(MATCH(CONCATENATE(Q$2,$A8),'Výsledková listina'!$R:$R,0)),"",INDEX('Výsledková listina'!$B:$B,MATCH(CONCATENATE(Q$2,$A8),'Výsledková listina'!$R:$R,0),1))</f>
        <v>Lavička Honza</v>
      </c>
      <c r="R8" s="123">
        <v>0</v>
      </c>
      <c r="S8" s="44">
        <f t="shared" si="6"/>
        <v>1</v>
      </c>
      <c r="T8" s="82">
        <f t="shared" si="7"/>
        <v>3</v>
      </c>
      <c r="U8" s="66"/>
      <c r="V8" s="62" t="str">
        <f>IF(ISNA(MATCH(CONCATENATE(V$2,$A8),'Výsledková listina'!$R:$R,0)),"",INDEX('Výsledková listina'!$B:$B,MATCH(CONCATENATE(V$2,$A8),'Výsledková listina'!$R:$R,0),1))</f>
        <v>Komárek Sven</v>
      </c>
      <c r="W8" s="123">
        <v>0</v>
      </c>
      <c r="X8" s="44">
        <f t="shared" si="8"/>
        <v>3</v>
      </c>
      <c r="Y8" s="82">
        <f t="shared" si="9"/>
        <v>4</v>
      </c>
      <c r="Z8" s="66"/>
      <c r="AA8" s="62" t="str">
        <f>IF(ISNA(MATCH(CONCATENATE(AA$2,$A8),'Výsledková listina'!$R:$R,0)),"",INDEX('Výsledková listina'!$B:$B,MATCH(CONCATENATE(AA$2,$A8),'Výsledková listina'!$R:$R,0),1))</f>
        <v>Hahn Petr</v>
      </c>
      <c r="AB8" s="123">
        <v>0</v>
      </c>
      <c r="AC8" s="44">
        <f t="shared" si="10"/>
        <v>4</v>
      </c>
      <c r="AD8" s="82">
        <f t="shared" si="11"/>
        <v>5</v>
      </c>
      <c r="AE8" s="66"/>
      <c r="AF8" s="62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2">
        <f t="shared" si="13"/>
      </c>
      <c r="AJ8" s="66"/>
      <c r="AK8" s="62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2">
        <f t="shared" si="15"/>
      </c>
      <c r="AO8" s="66"/>
      <c r="AP8" s="62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2">
        <f t="shared" si="17"/>
      </c>
      <c r="AT8" s="66"/>
      <c r="AU8" s="62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2">
        <f t="shared" si="19"/>
      </c>
      <c r="AY8" s="66"/>
      <c r="AZ8" s="62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2">
        <f t="shared" si="21"/>
      </c>
      <c r="BD8" s="66"/>
      <c r="BE8" s="62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2">
        <f t="shared" si="23"/>
      </c>
      <c r="BI8" s="66"/>
      <c r="BJ8" s="62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2">
        <f t="shared" si="25"/>
      </c>
      <c r="BN8" s="66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2" t="str">
        <f>IF(ISNA(MATCH(CONCATENATE(B$2,$A9),'Výsledková listina'!$R:$R,0)),"",INDEX('Výsledková listina'!$B:$B,MATCH(CONCATENATE(B$2,$A9),'Výsledková listina'!$R:$R,0),1))</f>
        <v>Sičák Pavel</v>
      </c>
      <c r="C9" s="123">
        <v>120</v>
      </c>
      <c r="D9" s="44">
        <f t="shared" si="0"/>
        <v>4</v>
      </c>
      <c r="E9" s="82">
        <f t="shared" si="1"/>
        <v>4</v>
      </c>
      <c r="F9" s="66"/>
      <c r="G9" s="62">
        <f>IF(ISNA(MATCH(CONCATENATE(G$2,$A9),'Výsledková listina'!$R:$R,0)),"",INDEX('Výsledková listina'!$B:$B,MATCH(CONCATENATE(G$2,$A9),'Výsledková listina'!$R:$R,0),1))</f>
      </c>
      <c r="H9" s="123"/>
      <c r="I9" s="44">
        <f t="shared" si="2"/>
      </c>
      <c r="J9" s="82">
        <f t="shared" si="3"/>
      </c>
      <c r="K9" s="66"/>
      <c r="L9" s="62">
        <f>IF(ISNA(MATCH(CONCATENATE(L$2,$A9),'Výsledková listina'!$R:$R,0)),"",INDEX('Výsledková listina'!$B:$B,MATCH(CONCATENATE(L$2,$A9),'Výsledková listina'!$R:$R,0),1))</f>
      </c>
      <c r="M9" s="123"/>
      <c r="N9" s="44">
        <f t="shared" si="4"/>
      </c>
      <c r="O9" s="82">
        <f t="shared" si="5"/>
      </c>
      <c r="P9" s="66"/>
      <c r="Q9" s="62">
        <f>IF(ISNA(MATCH(CONCATENATE(Q$2,$A9),'Výsledková listina'!$R:$R,0)),"",INDEX('Výsledková listina'!$B:$B,MATCH(CONCATENATE(Q$2,$A9),'Výsledková listina'!$R:$R,0),1))</f>
      </c>
      <c r="R9" s="123"/>
      <c r="S9" s="44">
        <f t="shared" si="6"/>
      </c>
      <c r="T9" s="82">
        <f t="shared" si="7"/>
      </c>
      <c r="U9" s="66"/>
      <c r="V9" s="62">
        <f>IF(ISNA(MATCH(CONCATENATE(V$2,$A9),'Výsledková listina'!$R:$R,0)),"",INDEX('Výsledková listina'!$B:$B,MATCH(CONCATENATE(V$2,$A9),'Výsledková listina'!$R:$R,0),1))</f>
      </c>
      <c r="W9" s="123"/>
      <c r="X9" s="44">
        <f t="shared" si="8"/>
      </c>
      <c r="Y9" s="82">
        <f t="shared" si="9"/>
      </c>
      <c r="Z9" s="66"/>
      <c r="AA9" s="62" t="str">
        <f>IF(ISNA(MATCH(CONCATENATE(AA$2,$A9),'Výsledková listina'!$R:$R,0)),"",INDEX('Výsledková listina'!$B:$B,MATCH(CONCATENATE(AA$2,$A9),'Výsledková listina'!$R:$R,0),1))</f>
        <v>Vlasáková Markéta</v>
      </c>
      <c r="AB9" s="123">
        <v>60</v>
      </c>
      <c r="AC9" s="44">
        <f t="shared" si="10"/>
        <v>2</v>
      </c>
      <c r="AD9" s="82">
        <f t="shared" si="11"/>
        <v>2</v>
      </c>
      <c r="AE9" s="66"/>
      <c r="AF9" s="62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2">
        <f t="shared" si="13"/>
      </c>
      <c r="AJ9" s="66"/>
      <c r="AK9" s="62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2">
        <f t="shared" si="15"/>
      </c>
      <c r="AO9" s="66"/>
      <c r="AP9" s="62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2">
        <f t="shared" si="17"/>
      </c>
      <c r="AT9" s="66"/>
      <c r="AU9" s="62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2">
        <f t="shared" si="19"/>
      </c>
      <c r="AY9" s="66"/>
      <c r="AZ9" s="62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2">
        <f t="shared" si="21"/>
      </c>
      <c r="BD9" s="66"/>
      <c r="BE9" s="62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2">
        <f t="shared" si="23"/>
      </c>
      <c r="BI9" s="66"/>
      <c r="BJ9" s="62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2">
        <f t="shared" si="25"/>
      </c>
      <c r="BN9" s="66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2">
        <f>IF(ISNA(MATCH(CONCATENATE(B$2,$A10),'Výsledková listina'!$R:$R,0)),"",INDEX('Výsledková listina'!$B:$B,MATCH(CONCATENATE(B$2,$A10),'Výsledková listina'!$R:$R,0),1))</f>
      </c>
      <c r="C10" s="123"/>
      <c r="D10" s="44">
        <f t="shared" si="0"/>
      </c>
      <c r="E10" s="82">
        <f t="shared" si="1"/>
      </c>
      <c r="F10" s="66"/>
      <c r="G10" s="62">
        <f>IF(ISNA(MATCH(CONCATENATE(G$2,$A10),'Výsledková listina'!$R:$R,0)),"",INDEX('Výsledková listina'!$B:$B,MATCH(CONCATENATE(G$2,$A10),'Výsledková listina'!$R:$R,0),1))</f>
      </c>
      <c r="H10" s="123"/>
      <c r="I10" s="44">
        <f t="shared" si="2"/>
      </c>
      <c r="J10" s="82">
        <f t="shared" si="3"/>
      </c>
      <c r="K10" s="66"/>
      <c r="L10" s="62">
        <f>IF(ISNA(MATCH(CONCATENATE(L$2,$A10),'Výsledková listina'!$R:$R,0)),"",INDEX('Výsledková listina'!$B:$B,MATCH(CONCATENATE(L$2,$A10),'Výsledková listina'!$R:$R,0),1))</f>
      </c>
      <c r="M10" s="123"/>
      <c r="N10" s="44">
        <f t="shared" si="4"/>
      </c>
      <c r="O10" s="82">
        <f t="shared" si="5"/>
      </c>
      <c r="P10" s="66"/>
      <c r="Q10" s="62">
        <f>IF(ISNA(MATCH(CONCATENATE(Q$2,$A10),'Výsledková listina'!$R:$R,0)),"",INDEX('Výsledková listina'!$B:$B,MATCH(CONCATENATE(Q$2,$A10),'Výsledková listina'!$R:$R,0),1))</f>
      </c>
      <c r="R10" s="123"/>
      <c r="S10" s="44">
        <f t="shared" si="6"/>
      </c>
      <c r="T10" s="82">
        <f t="shared" si="7"/>
      </c>
      <c r="U10" s="66"/>
      <c r="V10" s="62">
        <f>IF(ISNA(MATCH(CONCATENATE(V$2,$A10),'Výsledková listina'!$R:$R,0)),"",INDEX('Výsledková listina'!$B:$B,MATCH(CONCATENATE(V$2,$A10),'Výsledková listina'!$R:$R,0),1))</f>
      </c>
      <c r="W10" s="123"/>
      <c r="X10" s="44">
        <f t="shared" si="8"/>
      </c>
      <c r="Y10" s="82">
        <f t="shared" si="9"/>
      </c>
      <c r="Z10" s="66"/>
      <c r="AA10" s="62">
        <f>IF(ISNA(MATCH(CONCATENATE(AA$2,$A10),'Výsledková listina'!$R:$R,0)),"",INDEX('Výsledková listina'!$B:$B,MATCH(CONCATENATE(AA$2,$A10),'Výsledková listina'!$R:$R,0),1))</f>
      </c>
      <c r="AB10" s="123"/>
      <c r="AC10" s="44">
        <f t="shared" si="10"/>
      </c>
      <c r="AD10" s="82">
        <f t="shared" si="11"/>
      </c>
      <c r="AE10" s="66"/>
      <c r="AF10" s="62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2">
        <f t="shared" si="13"/>
      </c>
      <c r="AJ10" s="66"/>
      <c r="AK10" s="62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2">
        <f t="shared" si="15"/>
      </c>
      <c r="AO10" s="66"/>
      <c r="AP10" s="62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2">
        <f t="shared" si="17"/>
      </c>
      <c r="AT10" s="66"/>
      <c r="AU10" s="62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2">
        <f t="shared" si="19"/>
      </c>
      <c r="AY10" s="66"/>
      <c r="AZ10" s="62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2">
        <f t="shared" si="21"/>
      </c>
      <c r="BD10" s="66"/>
      <c r="BE10" s="62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2">
        <f t="shared" si="23"/>
      </c>
      <c r="BI10" s="66"/>
      <c r="BJ10" s="62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2">
        <f t="shared" si="25"/>
      </c>
      <c r="BN10" s="66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2">
        <f>IF(ISNA(MATCH(CONCATENATE(B$2,$A11),'Výsledková listina'!$R:$R,0)),"",INDEX('Výsledková listina'!$B:$B,MATCH(CONCATENATE(B$2,$A11),'Výsledková listina'!$R:$R,0),1))</f>
      </c>
      <c r="C11" s="123"/>
      <c r="D11" s="44">
        <f t="shared" si="0"/>
      </c>
      <c r="E11" s="82">
        <f t="shared" si="1"/>
      </c>
      <c r="F11" s="66"/>
      <c r="G11" s="62">
        <f>IF(ISNA(MATCH(CONCATENATE(G$2,$A11),'Výsledková listina'!$R:$R,0)),"",INDEX('Výsledková listina'!$B:$B,MATCH(CONCATENATE(G$2,$A11),'Výsledková listina'!$R:$R,0),1))</f>
      </c>
      <c r="H11" s="123"/>
      <c r="I11" s="44">
        <f t="shared" si="2"/>
      </c>
      <c r="J11" s="82">
        <f t="shared" si="3"/>
      </c>
      <c r="K11" s="66"/>
      <c r="L11" s="62">
        <f>IF(ISNA(MATCH(CONCATENATE(L$2,$A11),'Výsledková listina'!$R:$R,0)),"",INDEX('Výsledková listina'!$B:$B,MATCH(CONCATENATE(L$2,$A11),'Výsledková listina'!$R:$R,0),1))</f>
      </c>
      <c r="M11" s="123"/>
      <c r="N11" s="44">
        <f t="shared" si="4"/>
      </c>
      <c r="O11" s="82">
        <f t="shared" si="5"/>
      </c>
      <c r="P11" s="66"/>
      <c r="Q11" s="62">
        <f>IF(ISNA(MATCH(CONCATENATE(Q$2,$A11),'Výsledková listina'!$R:$R,0)),"",INDEX('Výsledková listina'!$B:$B,MATCH(CONCATENATE(Q$2,$A11),'Výsledková listina'!$R:$R,0),1))</f>
      </c>
      <c r="R11" s="123"/>
      <c r="S11" s="44">
        <f t="shared" si="6"/>
      </c>
      <c r="T11" s="82">
        <f t="shared" si="7"/>
      </c>
      <c r="U11" s="66"/>
      <c r="V11" s="62">
        <f>IF(ISNA(MATCH(CONCATENATE(V$2,$A11),'Výsledková listina'!$R:$R,0)),"",INDEX('Výsledková listina'!$B:$B,MATCH(CONCATENATE(V$2,$A11),'Výsledková listina'!$R:$R,0),1))</f>
      </c>
      <c r="W11" s="123"/>
      <c r="X11" s="44">
        <f t="shared" si="8"/>
      </c>
      <c r="Y11" s="82">
        <f t="shared" si="9"/>
      </c>
      <c r="Z11" s="66"/>
      <c r="AA11" s="62">
        <f>IF(ISNA(MATCH(CONCATENATE(AA$2,$A11),'Výsledková listina'!$R:$R,0)),"",INDEX('Výsledková listina'!$B:$B,MATCH(CONCATENATE(AA$2,$A11),'Výsledková listina'!$R:$R,0),1))</f>
      </c>
      <c r="AB11" s="123"/>
      <c r="AC11" s="44">
        <f t="shared" si="10"/>
      </c>
      <c r="AD11" s="82">
        <f t="shared" si="11"/>
      </c>
      <c r="AE11" s="66"/>
      <c r="AF11" s="62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2">
        <f t="shared" si="13"/>
      </c>
      <c r="AJ11" s="66"/>
      <c r="AK11" s="62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2">
        <f t="shared" si="15"/>
      </c>
      <c r="AO11" s="66"/>
      <c r="AP11" s="62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2">
        <f t="shared" si="17"/>
      </c>
      <c r="AT11" s="66"/>
      <c r="AU11" s="62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2">
        <f t="shared" si="19"/>
      </c>
      <c r="AY11" s="66"/>
      <c r="AZ11" s="62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2">
        <f t="shared" si="21"/>
      </c>
      <c r="BD11" s="66"/>
      <c r="BE11" s="62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2">
        <f t="shared" si="23"/>
      </c>
      <c r="BI11" s="66"/>
      <c r="BJ11" s="62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2">
        <f t="shared" si="25"/>
      </c>
      <c r="BN11" s="66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2">
        <f>IF(ISNA(MATCH(CONCATENATE(B$2,$A12),'Výsledková listina'!$R:$R,0)),"",INDEX('Výsledková listina'!$B:$B,MATCH(CONCATENATE(B$2,$A12),'Výsledková listina'!$R:$R,0),1))</f>
      </c>
      <c r="C12" s="123"/>
      <c r="D12" s="44">
        <f t="shared" si="0"/>
      </c>
      <c r="E12" s="82">
        <f t="shared" si="1"/>
      </c>
      <c r="F12" s="66"/>
      <c r="G12" s="62">
        <f>IF(ISNA(MATCH(CONCATENATE(G$2,$A12),'Výsledková listina'!$R:$R,0)),"",INDEX('Výsledková listina'!$B:$B,MATCH(CONCATENATE(G$2,$A12),'Výsledková listina'!$R:$R,0),1))</f>
      </c>
      <c r="H12" s="123"/>
      <c r="I12" s="44">
        <f t="shared" si="2"/>
      </c>
      <c r="J12" s="82">
        <f t="shared" si="3"/>
      </c>
      <c r="K12" s="66"/>
      <c r="L12" s="62">
        <f>IF(ISNA(MATCH(CONCATENATE(L$2,$A12),'Výsledková listina'!$R:$R,0)),"",INDEX('Výsledková listina'!$B:$B,MATCH(CONCATENATE(L$2,$A12),'Výsledková listina'!$R:$R,0),1))</f>
      </c>
      <c r="M12" s="123"/>
      <c r="N12" s="44">
        <f t="shared" si="4"/>
      </c>
      <c r="O12" s="82">
        <f t="shared" si="5"/>
      </c>
      <c r="P12" s="66"/>
      <c r="Q12" s="62">
        <f>IF(ISNA(MATCH(CONCATENATE(Q$2,$A12),'Výsledková listina'!$R:$R,0)),"",INDEX('Výsledková listina'!$B:$B,MATCH(CONCATENATE(Q$2,$A12),'Výsledková listina'!$R:$R,0),1))</f>
      </c>
      <c r="R12" s="123"/>
      <c r="S12" s="44">
        <f t="shared" si="6"/>
      </c>
      <c r="T12" s="82">
        <f t="shared" si="7"/>
      </c>
      <c r="U12" s="66"/>
      <c r="V12" s="62">
        <f>IF(ISNA(MATCH(CONCATENATE(V$2,$A12),'Výsledková listina'!$R:$R,0)),"",INDEX('Výsledková listina'!$B:$B,MATCH(CONCATENATE(V$2,$A12),'Výsledková listina'!$R:$R,0),1))</f>
      </c>
      <c r="W12" s="123"/>
      <c r="X12" s="44">
        <f t="shared" si="8"/>
      </c>
      <c r="Y12" s="82">
        <f t="shared" si="9"/>
      </c>
      <c r="Z12" s="66"/>
      <c r="AA12" s="62">
        <f>IF(ISNA(MATCH(CONCATENATE(AA$2,$A12),'Výsledková listina'!$R:$R,0)),"",INDEX('Výsledková listina'!$B:$B,MATCH(CONCATENATE(AA$2,$A12),'Výsledková listina'!$R:$R,0),1))</f>
      </c>
      <c r="AB12" s="123"/>
      <c r="AC12" s="44">
        <f t="shared" si="10"/>
      </c>
      <c r="AD12" s="82">
        <f t="shared" si="11"/>
      </c>
      <c r="AE12" s="66"/>
      <c r="AF12" s="62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2">
        <f t="shared" si="13"/>
      </c>
      <c r="AJ12" s="66"/>
      <c r="AK12" s="62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2">
        <f t="shared" si="15"/>
      </c>
      <c r="AO12" s="66"/>
      <c r="AP12" s="62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2">
        <f t="shared" si="17"/>
      </c>
      <c r="AT12" s="66"/>
      <c r="AU12" s="62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2">
        <f t="shared" si="19"/>
      </c>
      <c r="AY12" s="66"/>
      <c r="AZ12" s="62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2">
        <f t="shared" si="21"/>
      </c>
      <c r="BD12" s="66"/>
      <c r="BE12" s="62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2">
        <f t="shared" si="23"/>
      </c>
      <c r="BI12" s="66"/>
      <c r="BJ12" s="62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2">
        <f t="shared" si="25"/>
      </c>
      <c r="BN12" s="66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2">
        <f>IF(ISNA(MATCH(CONCATENATE(B$2,$A13),'Výsledková listina'!$R:$R,0)),"",INDEX('Výsledková listina'!$B:$B,MATCH(CONCATENATE(B$2,$A13),'Výsledková listina'!$R:$R,0),1))</f>
      </c>
      <c r="C13" s="123"/>
      <c r="D13" s="44">
        <f t="shared" si="0"/>
      </c>
      <c r="E13" s="82">
        <f t="shared" si="1"/>
      </c>
      <c r="F13" s="66"/>
      <c r="G13" s="62">
        <f>IF(ISNA(MATCH(CONCATENATE(G$2,$A13),'Výsledková listina'!$R:$R,0)),"",INDEX('Výsledková listina'!$B:$B,MATCH(CONCATENATE(G$2,$A13),'Výsledková listina'!$R:$R,0),1))</f>
      </c>
      <c r="H13" s="123"/>
      <c r="I13" s="44">
        <f t="shared" si="2"/>
      </c>
      <c r="J13" s="82">
        <f t="shared" si="3"/>
      </c>
      <c r="K13" s="66"/>
      <c r="L13" s="62">
        <f>IF(ISNA(MATCH(CONCATENATE(L$2,$A13),'Výsledková listina'!$R:$R,0)),"",INDEX('Výsledková listina'!$B:$B,MATCH(CONCATENATE(L$2,$A13),'Výsledková listina'!$R:$R,0),1))</f>
      </c>
      <c r="M13" s="123"/>
      <c r="N13" s="44">
        <f t="shared" si="4"/>
      </c>
      <c r="O13" s="82">
        <f t="shared" si="5"/>
      </c>
      <c r="P13" s="66"/>
      <c r="Q13" s="62">
        <f>IF(ISNA(MATCH(CONCATENATE(Q$2,$A13),'Výsledková listina'!$R:$R,0)),"",INDEX('Výsledková listina'!$B:$B,MATCH(CONCATENATE(Q$2,$A13),'Výsledková listina'!$R:$R,0),1))</f>
      </c>
      <c r="R13" s="123"/>
      <c r="S13" s="44">
        <f t="shared" si="6"/>
      </c>
      <c r="T13" s="82">
        <f t="shared" si="7"/>
      </c>
      <c r="U13" s="66"/>
      <c r="V13" s="62">
        <f>IF(ISNA(MATCH(CONCATENATE(V$2,$A13),'Výsledková listina'!$R:$R,0)),"",INDEX('Výsledková listina'!$B:$B,MATCH(CONCATENATE(V$2,$A13),'Výsledková listina'!$R:$R,0),1))</f>
      </c>
      <c r="W13" s="123"/>
      <c r="X13" s="44">
        <f t="shared" si="8"/>
      </c>
      <c r="Y13" s="82">
        <f t="shared" si="9"/>
      </c>
      <c r="Z13" s="66"/>
      <c r="AA13" s="62">
        <f>IF(ISNA(MATCH(CONCATENATE(AA$2,$A13),'Výsledková listina'!$R:$R,0)),"",INDEX('Výsledková listina'!$B:$B,MATCH(CONCATENATE(AA$2,$A13),'Výsledková listina'!$R:$R,0),1))</f>
      </c>
      <c r="AB13" s="123"/>
      <c r="AC13" s="44">
        <f t="shared" si="10"/>
      </c>
      <c r="AD13" s="82">
        <f t="shared" si="11"/>
      </c>
      <c r="AE13" s="66"/>
      <c r="AF13" s="62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2">
        <f t="shared" si="13"/>
      </c>
      <c r="AJ13" s="66"/>
      <c r="AK13" s="62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2">
        <f t="shared" si="15"/>
      </c>
      <c r="AO13" s="66"/>
      <c r="AP13" s="62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2">
        <f t="shared" si="17"/>
      </c>
      <c r="AT13" s="66"/>
      <c r="AU13" s="62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2">
        <f t="shared" si="19"/>
      </c>
      <c r="AY13" s="66"/>
      <c r="AZ13" s="62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2">
        <f t="shared" si="21"/>
      </c>
      <c r="BD13" s="66"/>
      <c r="BE13" s="62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2">
        <f t="shared" si="23"/>
      </c>
      <c r="BI13" s="66"/>
      <c r="BJ13" s="62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2">
        <f t="shared" si="25"/>
      </c>
      <c r="BN13" s="66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2">
        <f>IF(ISNA(MATCH(CONCATENATE(B$2,$A14),'Výsledková listina'!$R:$R,0)),"",INDEX('Výsledková listina'!$B:$B,MATCH(CONCATENATE(B$2,$A14),'Výsledková listina'!$R:$R,0),1))</f>
      </c>
      <c r="C14" s="4"/>
      <c r="D14" s="44">
        <f t="shared" si="0"/>
      </c>
      <c r="E14" s="82">
        <f t="shared" si="1"/>
      </c>
      <c r="F14" s="66"/>
      <c r="G14" s="62">
        <f>IF(ISNA(MATCH(CONCATENATE(G$2,$A14),'Výsledková listina'!$R:$R,0)),"",INDEX('Výsledková listina'!$B:$B,MATCH(CONCATENATE(G$2,$A14),'Výsledková listina'!$R:$R,0),1))</f>
      </c>
      <c r="H14" s="4"/>
      <c r="I14" s="44">
        <f t="shared" si="2"/>
      </c>
      <c r="J14" s="82">
        <f t="shared" si="3"/>
      </c>
      <c r="K14" s="66"/>
      <c r="L14" s="62">
        <f>IF(ISNA(MATCH(CONCATENATE(L$2,$A14),'Výsledková listina'!$R:$R,0)),"",INDEX('Výsledková listina'!$B:$B,MATCH(CONCATENATE(L$2,$A14),'Výsledková listina'!$R:$R,0),1))</f>
      </c>
      <c r="M14" s="4"/>
      <c r="N14" s="44">
        <f t="shared" si="4"/>
      </c>
      <c r="O14" s="82">
        <f t="shared" si="5"/>
      </c>
      <c r="P14" s="66"/>
      <c r="Q14" s="62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2">
        <f t="shared" si="7"/>
      </c>
      <c r="U14" s="66"/>
      <c r="V14" s="62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2">
        <f t="shared" si="9"/>
      </c>
      <c r="Z14" s="66"/>
      <c r="AA14" s="62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2">
        <f t="shared" si="11"/>
      </c>
      <c r="AE14" s="66"/>
      <c r="AF14" s="62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2">
        <f t="shared" si="13"/>
      </c>
      <c r="AJ14" s="66"/>
      <c r="AK14" s="62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2">
        <f t="shared" si="15"/>
      </c>
      <c r="AO14" s="66"/>
      <c r="AP14" s="62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2">
        <f t="shared" si="17"/>
      </c>
      <c r="AT14" s="66"/>
      <c r="AU14" s="62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2">
        <f t="shared" si="19"/>
      </c>
      <c r="AY14" s="66"/>
      <c r="AZ14" s="62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2">
        <f t="shared" si="21"/>
      </c>
      <c r="BD14" s="66"/>
      <c r="BE14" s="62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2">
        <f t="shared" si="23"/>
      </c>
      <c r="BI14" s="66"/>
      <c r="BJ14" s="62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2">
        <f t="shared" si="25"/>
      </c>
      <c r="BN14" s="66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2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2">
        <f t="shared" si="1"/>
      </c>
      <c r="F15" s="66"/>
      <c r="G15" s="62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2">
        <f t="shared" si="3"/>
      </c>
      <c r="K15" s="66"/>
      <c r="L15" s="62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2">
        <f t="shared" si="5"/>
      </c>
      <c r="P15" s="66"/>
      <c r="Q15" s="62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2">
        <f t="shared" si="7"/>
      </c>
      <c r="U15" s="66"/>
      <c r="V15" s="62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2">
        <f t="shared" si="9"/>
      </c>
      <c r="Z15" s="66"/>
      <c r="AA15" s="62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2">
        <f t="shared" si="11"/>
      </c>
      <c r="AE15" s="66"/>
      <c r="AF15" s="62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2">
        <f t="shared" si="13"/>
      </c>
      <c r="AJ15" s="66"/>
      <c r="AK15" s="62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2">
        <f t="shared" si="15"/>
      </c>
      <c r="AO15" s="66"/>
      <c r="AP15" s="62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2">
        <f t="shared" si="17"/>
      </c>
      <c r="AT15" s="66"/>
      <c r="AU15" s="62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2">
        <f t="shared" si="19"/>
      </c>
      <c r="AY15" s="66"/>
      <c r="AZ15" s="62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2">
        <f t="shared" si="21"/>
      </c>
      <c r="BD15" s="66"/>
      <c r="BE15" s="62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2">
        <f t="shared" si="23"/>
      </c>
      <c r="BI15" s="66"/>
      <c r="BJ15" s="62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2">
        <f t="shared" si="25"/>
      </c>
      <c r="BN15" s="66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2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2">
        <f t="shared" si="1"/>
      </c>
      <c r="F16" s="66"/>
      <c r="G16" s="62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2">
        <f t="shared" si="3"/>
      </c>
      <c r="K16" s="66"/>
      <c r="L16" s="62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2">
        <f t="shared" si="5"/>
      </c>
      <c r="P16" s="66"/>
      <c r="Q16" s="62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2">
        <f t="shared" si="7"/>
      </c>
      <c r="U16" s="66"/>
      <c r="V16" s="62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2">
        <f t="shared" si="9"/>
      </c>
      <c r="Z16" s="66"/>
      <c r="AA16" s="62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2">
        <f t="shared" si="11"/>
      </c>
      <c r="AE16" s="66"/>
      <c r="AF16" s="62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2">
        <f t="shared" si="13"/>
      </c>
      <c r="AJ16" s="66"/>
      <c r="AK16" s="62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2">
        <f t="shared" si="15"/>
      </c>
      <c r="AO16" s="66"/>
      <c r="AP16" s="62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2">
        <f t="shared" si="17"/>
      </c>
      <c r="AT16" s="66"/>
      <c r="AU16" s="62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2">
        <f t="shared" si="19"/>
      </c>
      <c r="AY16" s="66"/>
      <c r="AZ16" s="62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2">
        <f t="shared" si="21"/>
      </c>
      <c r="BD16" s="66"/>
      <c r="BE16" s="62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2">
        <f t="shared" si="23"/>
      </c>
      <c r="BI16" s="66"/>
      <c r="BJ16" s="62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2">
        <f t="shared" si="25"/>
      </c>
      <c r="BN16" s="66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2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2">
        <f t="shared" si="1"/>
      </c>
      <c r="F17" s="66"/>
      <c r="G17" s="62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2">
        <f t="shared" si="3"/>
      </c>
      <c r="K17" s="66"/>
      <c r="L17" s="62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2">
        <f t="shared" si="5"/>
      </c>
      <c r="P17" s="66"/>
      <c r="Q17" s="62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2">
        <f t="shared" si="7"/>
      </c>
      <c r="U17" s="66"/>
      <c r="V17" s="62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2">
        <f t="shared" si="9"/>
      </c>
      <c r="Z17" s="66"/>
      <c r="AA17" s="62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2">
        <f t="shared" si="11"/>
      </c>
      <c r="AE17" s="66"/>
      <c r="AF17" s="62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2">
        <f t="shared" si="13"/>
      </c>
      <c r="AJ17" s="66"/>
      <c r="AK17" s="62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2">
        <f t="shared" si="15"/>
      </c>
      <c r="AO17" s="66"/>
      <c r="AP17" s="62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2">
        <f t="shared" si="17"/>
      </c>
      <c r="AT17" s="66"/>
      <c r="AU17" s="62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2">
        <f t="shared" si="19"/>
      </c>
      <c r="AY17" s="66"/>
      <c r="AZ17" s="62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2">
        <f t="shared" si="21"/>
      </c>
      <c r="BD17" s="66"/>
      <c r="BE17" s="62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2">
        <f t="shared" si="23"/>
      </c>
      <c r="BI17" s="66"/>
      <c r="BJ17" s="62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2">
        <f t="shared" si="25"/>
      </c>
      <c r="BN17" s="66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2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2">
        <f t="shared" si="1"/>
      </c>
      <c r="F18" s="66"/>
      <c r="G18" s="62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2">
        <f t="shared" si="3"/>
      </c>
      <c r="K18" s="66"/>
      <c r="L18" s="62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2">
        <f t="shared" si="5"/>
      </c>
      <c r="P18" s="66"/>
      <c r="Q18" s="62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2">
        <f t="shared" si="7"/>
      </c>
      <c r="U18" s="66"/>
      <c r="V18" s="62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2">
        <f t="shared" si="9"/>
      </c>
      <c r="Z18" s="66"/>
      <c r="AA18" s="62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2">
        <f t="shared" si="11"/>
      </c>
      <c r="AE18" s="66"/>
      <c r="AF18" s="62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2">
        <f t="shared" si="13"/>
      </c>
      <c r="AJ18" s="66"/>
      <c r="AK18" s="62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2">
        <f t="shared" si="15"/>
      </c>
      <c r="AO18" s="66"/>
      <c r="AP18" s="62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2">
        <f t="shared" si="17"/>
      </c>
      <c r="AT18" s="66"/>
      <c r="AU18" s="62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2">
        <f t="shared" si="19"/>
      </c>
      <c r="AY18" s="66"/>
      <c r="AZ18" s="62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2">
        <f t="shared" si="21"/>
      </c>
      <c r="BD18" s="66"/>
      <c r="BE18" s="62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2">
        <f t="shared" si="23"/>
      </c>
      <c r="BI18" s="66"/>
      <c r="BJ18" s="62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2">
        <f t="shared" si="25"/>
      </c>
      <c r="BN18" s="66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2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2">
        <f t="shared" si="1"/>
      </c>
      <c r="F19" s="66"/>
      <c r="G19" s="62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2">
        <f t="shared" si="3"/>
      </c>
      <c r="K19" s="66"/>
      <c r="L19" s="62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2">
        <f t="shared" si="5"/>
      </c>
      <c r="P19" s="66"/>
      <c r="Q19" s="62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2">
        <f t="shared" si="7"/>
      </c>
      <c r="U19" s="66"/>
      <c r="V19" s="62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2">
        <f t="shared" si="9"/>
      </c>
      <c r="Z19" s="66"/>
      <c r="AA19" s="62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2">
        <f t="shared" si="11"/>
      </c>
      <c r="AE19" s="66"/>
      <c r="AF19" s="62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2">
        <f t="shared" si="13"/>
      </c>
      <c r="AJ19" s="66"/>
      <c r="AK19" s="62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2">
        <f t="shared" si="15"/>
      </c>
      <c r="AO19" s="66"/>
      <c r="AP19" s="62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2">
        <f t="shared" si="17"/>
      </c>
      <c r="AT19" s="66"/>
      <c r="AU19" s="62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2">
        <f t="shared" si="19"/>
      </c>
      <c r="AY19" s="66"/>
      <c r="AZ19" s="62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2">
        <f t="shared" si="21"/>
      </c>
      <c r="BD19" s="66"/>
      <c r="BE19" s="62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2">
        <f t="shared" si="23"/>
      </c>
      <c r="BI19" s="66"/>
      <c r="BJ19" s="62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2">
        <f t="shared" si="25"/>
      </c>
      <c r="BN19" s="66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2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2">
        <f t="shared" si="1"/>
      </c>
      <c r="F20" s="66"/>
      <c r="G20" s="62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2">
        <f t="shared" si="3"/>
      </c>
      <c r="K20" s="66"/>
      <c r="L20" s="62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2">
        <f t="shared" si="5"/>
      </c>
      <c r="P20" s="66"/>
      <c r="Q20" s="62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2">
        <f t="shared" si="7"/>
      </c>
      <c r="U20" s="66"/>
      <c r="V20" s="62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2">
        <f t="shared" si="9"/>
      </c>
      <c r="Z20" s="66"/>
      <c r="AA20" s="62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2">
        <f t="shared" si="11"/>
      </c>
      <c r="AE20" s="66"/>
      <c r="AF20" s="62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2">
        <f t="shared" si="13"/>
      </c>
      <c r="AJ20" s="66"/>
      <c r="AK20" s="62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2">
        <f t="shared" si="15"/>
      </c>
      <c r="AO20" s="66"/>
      <c r="AP20" s="62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2">
        <f t="shared" si="17"/>
      </c>
      <c r="AT20" s="66"/>
      <c r="AU20" s="62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2">
        <f t="shared" si="19"/>
      </c>
      <c r="AY20" s="66"/>
      <c r="AZ20" s="62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2">
        <f t="shared" si="21"/>
      </c>
      <c r="BD20" s="66"/>
      <c r="BE20" s="62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2">
        <f t="shared" si="23"/>
      </c>
      <c r="BI20" s="66"/>
      <c r="BJ20" s="62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2">
        <f t="shared" si="25"/>
      </c>
      <c r="BN20" s="66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2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2">
        <f t="shared" si="1"/>
      </c>
      <c r="F21" s="66"/>
      <c r="G21" s="62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2">
        <f t="shared" si="3"/>
      </c>
      <c r="K21" s="66"/>
      <c r="L21" s="62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2">
        <f t="shared" si="5"/>
      </c>
      <c r="P21" s="66"/>
      <c r="Q21" s="62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2">
        <f t="shared" si="7"/>
      </c>
      <c r="U21" s="66"/>
      <c r="V21" s="62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2">
        <f t="shared" si="9"/>
      </c>
      <c r="Z21" s="66"/>
      <c r="AA21" s="62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2">
        <f t="shared" si="11"/>
      </c>
      <c r="AE21" s="66"/>
      <c r="AF21" s="62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2">
        <f t="shared" si="13"/>
      </c>
      <c r="AJ21" s="66"/>
      <c r="AK21" s="62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2">
        <f t="shared" si="15"/>
      </c>
      <c r="AO21" s="66"/>
      <c r="AP21" s="62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2">
        <f t="shared" si="17"/>
      </c>
      <c r="AT21" s="66"/>
      <c r="AU21" s="62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2">
        <f t="shared" si="19"/>
      </c>
      <c r="AY21" s="66"/>
      <c r="AZ21" s="62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2">
        <f t="shared" si="21"/>
      </c>
      <c r="BD21" s="66"/>
      <c r="BE21" s="62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2">
        <f t="shared" si="23"/>
      </c>
      <c r="BI21" s="66"/>
      <c r="BJ21" s="62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2">
        <f t="shared" si="25"/>
      </c>
      <c r="BN21" s="66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2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2">
        <f t="shared" si="1"/>
      </c>
      <c r="F22" s="66"/>
      <c r="G22" s="62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2">
        <f t="shared" si="3"/>
      </c>
      <c r="K22" s="66"/>
      <c r="L22" s="62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2">
        <f t="shared" si="5"/>
      </c>
      <c r="P22" s="66"/>
      <c r="Q22" s="62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2">
        <f t="shared" si="7"/>
      </c>
      <c r="U22" s="66"/>
      <c r="V22" s="62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2">
        <f t="shared" si="9"/>
      </c>
      <c r="Z22" s="66"/>
      <c r="AA22" s="62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2">
        <f t="shared" si="11"/>
      </c>
      <c r="AE22" s="66"/>
      <c r="AF22" s="62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2">
        <f t="shared" si="13"/>
      </c>
      <c r="AJ22" s="66"/>
      <c r="AK22" s="62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2">
        <f t="shared" si="15"/>
      </c>
      <c r="AO22" s="66"/>
      <c r="AP22" s="62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2">
        <f t="shared" si="17"/>
      </c>
      <c r="AT22" s="66"/>
      <c r="AU22" s="62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2">
        <f t="shared" si="19"/>
      </c>
      <c r="AY22" s="66"/>
      <c r="AZ22" s="62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2">
        <f t="shared" si="21"/>
      </c>
      <c r="BD22" s="66"/>
      <c r="BE22" s="62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2">
        <f t="shared" si="23"/>
      </c>
      <c r="BI22" s="66"/>
      <c r="BJ22" s="62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2">
        <f t="shared" si="25"/>
      </c>
      <c r="BN22" s="66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2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2">
        <f t="shared" si="1"/>
      </c>
      <c r="F23" s="66"/>
      <c r="G23" s="62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2">
        <f t="shared" si="3"/>
      </c>
      <c r="K23" s="66"/>
      <c r="L23" s="62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2">
        <f t="shared" si="5"/>
      </c>
      <c r="P23" s="66"/>
      <c r="Q23" s="62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2">
        <f t="shared" si="7"/>
      </c>
      <c r="U23" s="66"/>
      <c r="V23" s="62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2">
        <f t="shared" si="9"/>
      </c>
      <c r="Z23" s="66"/>
      <c r="AA23" s="62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2">
        <f t="shared" si="11"/>
      </c>
      <c r="AE23" s="66"/>
      <c r="AF23" s="62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2">
        <f t="shared" si="13"/>
      </c>
      <c r="AJ23" s="66"/>
      <c r="AK23" s="62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2">
        <f t="shared" si="15"/>
      </c>
      <c r="AO23" s="66"/>
      <c r="AP23" s="62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2">
        <f t="shared" si="17"/>
      </c>
      <c r="AT23" s="66"/>
      <c r="AU23" s="62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2">
        <f t="shared" si="19"/>
      </c>
      <c r="AY23" s="66"/>
      <c r="AZ23" s="62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2">
        <f t="shared" si="21"/>
      </c>
      <c r="BD23" s="66"/>
      <c r="BE23" s="62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2">
        <f t="shared" si="23"/>
      </c>
      <c r="BI23" s="66"/>
      <c r="BJ23" s="62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2">
        <f t="shared" si="25"/>
      </c>
      <c r="BN23" s="66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2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2">
        <f t="shared" si="1"/>
      </c>
      <c r="F24" s="66"/>
      <c r="G24" s="62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2">
        <f t="shared" si="3"/>
      </c>
      <c r="K24" s="66"/>
      <c r="L24" s="62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2">
        <f t="shared" si="5"/>
      </c>
      <c r="P24" s="66"/>
      <c r="Q24" s="62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2">
        <f t="shared" si="7"/>
      </c>
      <c r="U24" s="66"/>
      <c r="V24" s="62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2">
        <f t="shared" si="9"/>
      </c>
      <c r="Z24" s="66"/>
      <c r="AA24" s="62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2">
        <f t="shared" si="11"/>
      </c>
      <c r="AE24" s="66"/>
      <c r="AF24" s="62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2">
        <f t="shared" si="13"/>
      </c>
      <c r="AJ24" s="66"/>
      <c r="AK24" s="62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2">
        <f t="shared" si="15"/>
      </c>
      <c r="AO24" s="66"/>
      <c r="AP24" s="62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2">
        <f t="shared" si="17"/>
      </c>
      <c r="AT24" s="66"/>
      <c r="AU24" s="62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2">
        <f t="shared" si="19"/>
      </c>
      <c r="AY24" s="66"/>
      <c r="AZ24" s="62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2">
        <f t="shared" si="21"/>
      </c>
      <c r="BD24" s="66"/>
      <c r="BE24" s="62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2">
        <f t="shared" si="23"/>
      </c>
      <c r="BI24" s="66"/>
      <c r="BJ24" s="62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2">
        <f t="shared" si="25"/>
      </c>
      <c r="BN24" s="66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2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2">
        <f t="shared" si="1"/>
      </c>
      <c r="F25" s="66"/>
      <c r="G25" s="62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2">
        <f t="shared" si="3"/>
      </c>
      <c r="K25" s="66"/>
      <c r="L25" s="62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2">
        <f t="shared" si="5"/>
      </c>
      <c r="P25" s="66"/>
      <c r="Q25" s="62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2">
        <f t="shared" si="7"/>
      </c>
      <c r="U25" s="66"/>
      <c r="V25" s="62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2">
        <f t="shared" si="9"/>
      </c>
      <c r="Z25" s="66"/>
      <c r="AA25" s="62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2">
        <f t="shared" si="11"/>
      </c>
      <c r="AE25" s="66"/>
      <c r="AF25" s="62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2">
        <f t="shared" si="13"/>
      </c>
      <c r="AJ25" s="66"/>
      <c r="AK25" s="62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2">
        <f t="shared" si="15"/>
      </c>
      <c r="AO25" s="66"/>
      <c r="AP25" s="62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2">
        <f t="shared" si="17"/>
      </c>
      <c r="AT25" s="66"/>
      <c r="AU25" s="62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2">
        <f t="shared" si="19"/>
      </c>
      <c r="AY25" s="66"/>
      <c r="AZ25" s="62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2">
        <f t="shared" si="21"/>
      </c>
      <c r="BD25" s="66"/>
      <c r="BE25" s="62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2">
        <f t="shared" si="23"/>
      </c>
      <c r="BI25" s="66"/>
      <c r="BJ25" s="62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2">
        <f t="shared" si="25"/>
      </c>
      <c r="BN25" s="66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2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2">
        <f t="shared" si="1"/>
      </c>
      <c r="F26" s="66"/>
      <c r="G26" s="62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2">
        <f t="shared" si="3"/>
      </c>
      <c r="K26" s="66"/>
      <c r="L26" s="62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2">
        <f t="shared" si="5"/>
      </c>
      <c r="P26" s="66"/>
      <c r="Q26" s="62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2">
        <f t="shared" si="7"/>
      </c>
      <c r="U26" s="66"/>
      <c r="V26" s="62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2">
        <f t="shared" si="9"/>
      </c>
      <c r="Z26" s="66"/>
      <c r="AA26" s="62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2">
        <f t="shared" si="11"/>
      </c>
      <c r="AE26" s="66"/>
      <c r="AF26" s="62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2">
        <f t="shared" si="13"/>
      </c>
      <c r="AJ26" s="66"/>
      <c r="AK26" s="62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2">
        <f t="shared" si="15"/>
      </c>
      <c r="AO26" s="66"/>
      <c r="AP26" s="62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2">
        <f t="shared" si="17"/>
      </c>
      <c r="AT26" s="66"/>
      <c r="AU26" s="62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2">
        <f t="shared" si="19"/>
      </c>
      <c r="AY26" s="66"/>
      <c r="AZ26" s="62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2">
        <f t="shared" si="21"/>
      </c>
      <c r="BD26" s="66"/>
      <c r="BE26" s="62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2">
        <f t="shared" si="23"/>
      </c>
      <c r="BI26" s="66"/>
      <c r="BJ26" s="62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2">
        <f t="shared" si="25"/>
      </c>
      <c r="BN26" s="66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3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3">
        <f t="shared" si="1"/>
      </c>
      <c r="F27" s="67"/>
      <c r="G27" s="63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3">
        <f t="shared" si="3"/>
      </c>
      <c r="K27" s="67"/>
      <c r="L27" s="63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3">
        <f t="shared" si="5"/>
      </c>
      <c r="P27" s="67"/>
      <c r="Q27" s="63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3">
        <f t="shared" si="7"/>
      </c>
      <c r="U27" s="67"/>
      <c r="V27" s="63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3">
        <f t="shared" si="9"/>
      </c>
      <c r="Z27" s="67"/>
      <c r="AA27" s="63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3">
        <f t="shared" si="11"/>
      </c>
      <c r="AE27" s="67"/>
      <c r="AF27" s="63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3">
        <f t="shared" si="13"/>
      </c>
      <c r="AJ27" s="67"/>
      <c r="AK27" s="63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3">
        <f t="shared" si="15"/>
      </c>
      <c r="AO27" s="67"/>
      <c r="AP27" s="63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3">
        <f t="shared" si="17"/>
      </c>
      <c r="AT27" s="67"/>
      <c r="AU27" s="63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3">
        <f t="shared" si="19"/>
      </c>
      <c r="AY27" s="67"/>
      <c r="AZ27" s="63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3">
        <f t="shared" si="21"/>
      </c>
      <c r="BD27" s="67"/>
      <c r="BE27" s="63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3">
        <f t="shared" si="23"/>
      </c>
      <c r="BI27" s="67"/>
      <c r="BJ27" s="63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3">
        <f t="shared" si="25"/>
      </c>
      <c r="BN27" s="67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99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99" customWidth="1"/>
    <col min="12" max="145" width="3.875" style="49" customWidth="1"/>
    <col min="146" max="16384" width="9.125" style="49" customWidth="1"/>
  </cols>
  <sheetData>
    <row r="1" spans="1:11" s="100" customFormat="1" ht="18" customHeight="1">
      <c r="A1" s="184" t="s">
        <v>83</v>
      </c>
      <c r="B1" s="185" t="s">
        <v>84</v>
      </c>
      <c r="C1" s="185"/>
      <c r="D1" s="185"/>
      <c r="E1" s="185"/>
      <c r="F1" s="185"/>
      <c r="G1" s="185" t="s">
        <v>85</v>
      </c>
      <c r="H1" s="185"/>
      <c r="I1" s="185"/>
      <c r="J1" s="185"/>
      <c r="K1" s="185"/>
    </row>
    <row r="2" spans="1:11" s="100" customFormat="1" ht="18" customHeight="1">
      <c r="A2" s="184"/>
      <c r="B2" s="101" t="s">
        <v>45</v>
      </c>
      <c r="C2" s="101" t="s">
        <v>46</v>
      </c>
      <c r="D2" s="101" t="s">
        <v>4</v>
      </c>
      <c r="E2" s="101" t="s">
        <v>86</v>
      </c>
      <c r="F2" s="101" t="s">
        <v>87</v>
      </c>
      <c r="G2" s="101" t="s">
        <v>45</v>
      </c>
      <c r="H2" s="101" t="s">
        <v>46</v>
      </c>
      <c r="I2" s="101" t="s">
        <v>4</v>
      </c>
      <c r="J2" s="101" t="s">
        <v>86</v>
      </c>
      <c r="K2" s="101" t="s">
        <v>87</v>
      </c>
    </row>
    <row r="3" spans="1:11" ht="18" customHeight="1">
      <c r="A3" s="97">
        <v>1</v>
      </c>
      <c r="B3" s="101" t="s">
        <v>19</v>
      </c>
      <c r="C3" s="101">
        <v>1</v>
      </c>
      <c r="D3" s="96">
        <f>INDEX('1. závod'!$A:$BN,$C3+3,INDEX('Základní list'!$B:$B,MATCH($B3,'Základní list'!$A:$A,0),1))</f>
        <v>0</v>
      </c>
      <c r="E3" s="96">
        <f>INDEX('1. závod'!$A:$BN,$C3+3,INDEX('Základní list'!$B:$B,MATCH($B3,'Základní list'!$A:$A,0),1)+2)</f>
        <v>4</v>
      </c>
      <c r="F3" s="98" t="str">
        <f>INDEX('1. závod'!$A:$BN,$C3+3,INDEX('Základní list'!$B:$B,MATCH($B3,'Základní list'!$A:$A,0),1)-1)</f>
        <v>Müller Radek</v>
      </c>
      <c r="G3" s="101" t="s">
        <v>19</v>
      </c>
      <c r="H3" s="101">
        <v>1</v>
      </c>
      <c r="I3" s="96">
        <f>INDEX('2. závod'!$A:$BN,$H3+3,INDEX('Základní list'!$B:$B,MATCH($G3,'Základní list'!$A:$A,0),1))</f>
        <v>1020</v>
      </c>
      <c r="J3" s="96">
        <f>INDEX('2. závod'!$A:$BN,$H3+3,INDEX('Základní list'!$B:$B,MATCH($G3,'Základní list'!$A:$A,0),1)+2)</f>
        <v>3</v>
      </c>
      <c r="K3" s="98" t="str">
        <f>INDEX('2. závod'!$A:$BN,$H3+3,INDEX('Základní list'!$B:$B,MATCH($G3,'Základní list'!$A:$A,0),1)-1)</f>
        <v>Vymazal Petr</v>
      </c>
    </row>
    <row r="4" spans="1:11" ht="18" customHeight="1">
      <c r="A4" s="97">
        <v>2</v>
      </c>
      <c r="B4" s="101" t="s">
        <v>19</v>
      </c>
      <c r="C4" s="101">
        <v>2</v>
      </c>
      <c r="D4" s="96">
        <f>INDEX('1. závod'!$A:$BN,$C4+3,INDEX('Základní list'!$B:$B,MATCH($B4,'Základní list'!$A:$A,0),1))</f>
        <v>140</v>
      </c>
      <c r="E4" s="96">
        <f>INDEX('1. závod'!$A:$BN,$C4+3,INDEX('Základní list'!$B:$B,MATCH($B4,'Základní list'!$A:$A,0),1)+2)</f>
        <v>1</v>
      </c>
      <c r="F4" s="98" t="str">
        <f>INDEX('1. závod'!$A:$BN,$C4+3,INDEX('Základní list'!$B:$B,MATCH($B4,'Základní list'!$A:$A,0),1)-1)</f>
        <v>Matas Míra</v>
      </c>
      <c r="G4" s="101" t="s">
        <v>19</v>
      </c>
      <c r="H4" s="101">
        <v>2</v>
      </c>
      <c r="I4" s="96">
        <f>INDEX('2. závod'!$A:$BN,$H4+3,INDEX('Základní list'!$B:$B,MATCH($G4,'Základní list'!$A:$A,0),1))</f>
        <v>2100</v>
      </c>
      <c r="J4" s="96">
        <f>INDEX('2. závod'!$A:$BN,$H4+3,INDEX('Základní list'!$B:$B,MATCH($G4,'Základní list'!$A:$A,0),1)+2)</f>
        <v>1</v>
      </c>
      <c r="K4" s="98" t="str">
        <f>INDEX('2. závod'!$A:$BN,$H4+3,INDEX('Základní list'!$B:$B,MATCH($G4,'Základní list'!$A:$A,0),1)-1)</f>
        <v>Chudomel Radek</v>
      </c>
    </row>
    <row r="5" spans="1:11" ht="18" customHeight="1">
      <c r="A5" s="97">
        <v>3</v>
      </c>
      <c r="B5" s="101" t="s">
        <v>19</v>
      </c>
      <c r="C5" s="101">
        <v>3</v>
      </c>
      <c r="D5" s="96">
        <f>INDEX('1. závod'!$A:$BN,$C5+3,INDEX('Základní list'!$B:$B,MATCH($B5,'Základní list'!$A:$A,0),1))</f>
        <v>0</v>
      </c>
      <c r="E5" s="96">
        <f>INDEX('1. závod'!$A:$BN,$C5+3,INDEX('Základní list'!$B:$B,MATCH($B5,'Základní list'!$A:$A,0),1)+2)</f>
        <v>4</v>
      </c>
      <c r="F5" s="98" t="str">
        <f>INDEX('1. závod'!$A:$BN,$C5+3,INDEX('Základní list'!$B:$B,MATCH($B5,'Základní list'!$A:$A,0),1)-1)</f>
        <v>Popadinec Richard</v>
      </c>
      <c r="G5" s="101" t="s">
        <v>19</v>
      </c>
      <c r="H5" s="101">
        <v>3</v>
      </c>
      <c r="I5" s="96">
        <f>INDEX('2. závod'!$A:$BN,$H5+3,INDEX('Základní list'!$B:$B,MATCH($G5,'Základní list'!$A:$A,0),1))</f>
        <v>1420</v>
      </c>
      <c r="J5" s="96">
        <f>INDEX('2. závod'!$A:$BN,$H5+3,INDEX('Základní list'!$B:$B,MATCH($G5,'Základní list'!$A:$A,0),1)+2)</f>
        <v>2</v>
      </c>
      <c r="K5" s="98" t="str">
        <f>INDEX('2. závod'!$A:$BN,$H5+3,INDEX('Základní list'!$B:$B,MATCH($G5,'Základní list'!$A:$A,0),1)-1)</f>
        <v>Matas Míra</v>
      </c>
    </row>
    <row r="6" spans="1:11" ht="18" customHeight="1">
      <c r="A6" s="97">
        <v>4</v>
      </c>
      <c r="B6" s="101" t="s">
        <v>19</v>
      </c>
      <c r="C6" s="101">
        <v>4</v>
      </c>
      <c r="D6" s="96">
        <f>INDEX('1. závod'!$A:$BN,$C6+3,INDEX('Základní list'!$B:$B,MATCH($B6,'Základní list'!$A:$A,0),1))</f>
        <v>0</v>
      </c>
      <c r="E6" s="96">
        <f>INDEX('1. závod'!$A:$BN,$C6+3,INDEX('Základní list'!$B:$B,MATCH($B6,'Základní list'!$A:$A,0),1)+2)</f>
        <v>4</v>
      </c>
      <c r="F6" s="98" t="str">
        <f>INDEX('1. závod'!$A:$BN,$C6+3,INDEX('Základní list'!$B:$B,MATCH($B6,'Základní list'!$A:$A,0),1)-1)</f>
        <v>Vymazal Petr</v>
      </c>
      <c r="G6" s="101" t="s">
        <v>19</v>
      </c>
      <c r="H6" s="101">
        <v>4</v>
      </c>
      <c r="I6" s="96">
        <f>INDEX('2. závod'!$A:$BN,$H6+3,INDEX('Základní list'!$B:$B,MATCH($G6,'Základní list'!$A:$A,0),1))</f>
        <v>0</v>
      </c>
      <c r="J6" s="96">
        <f>INDEX('2. závod'!$A:$BN,$H6+3,INDEX('Základní list'!$B:$B,MATCH($G6,'Základní list'!$A:$A,0),1)+2)</f>
        <v>5.5</v>
      </c>
      <c r="K6" s="98" t="str">
        <f>INDEX('2. závod'!$A:$BN,$H6+3,INDEX('Základní list'!$B:$B,MATCH($G6,'Základní list'!$A:$A,0),1)-1)</f>
        <v>Hlína Vašek</v>
      </c>
    </row>
    <row r="7" spans="1:11" ht="18" customHeight="1">
      <c r="A7" s="97">
        <v>5</v>
      </c>
      <c r="B7" s="101" t="s">
        <v>19</v>
      </c>
      <c r="C7" s="101">
        <v>5</v>
      </c>
      <c r="D7" s="96">
        <f>INDEX('1. závod'!$A:$BN,$C7+3,INDEX('Základní list'!$B:$B,MATCH($B7,'Základní list'!$A:$A,0),1))</f>
        <v>0</v>
      </c>
      <c r="E7" s="96">
        <f>INDEX('1. závod'!$A:$BN,$C7+3,INDEX('Základní list'!$B:$B,MATCH($B7,'Základní list'!$A:$A,0),1)+2)</f>
        <v>4</v>
      </c>
      <c r="F7" s="98" t="str">
        <f>INDEX('1. závod'!$A:$BN,$C7+3,INDEX('Základní list'!$B:$B,MATCH($B7,'Základní list'!$A:$A,0),1)-1)</f>
        <v>Kabourek Václav</v>
      </c>
      <c r="G7" s="101" t="s">
        <v>19</v>
      </c>
      <c r="H7" s="101">
        <v>5</v>
      </c>
      <c r="I7" s="96">
        <f>INDEX('2. závod'!$A:$BN,$H7+3,INDEX('Základní list'!$B:$B,MATCH($G7,'Základní list'!$A:$A,0),1))</f>
        <v>0</v>
      </c>
      <c r="J7" s="96">
        <f>INDEX('2. závod'!$A:$BN,$H7+3,INDEX('Základní list'!$B:$B,MATCH($G7,'Základní list'!$A:$A,0),1)+2)</f>
        <v>5.5</v>
      </c>
      <c r="K7" s="98" t="str">
        <f>INDEX('2. závod'!$A:$BN,$H7+3,INDEX('Základní list'!$B:$B,MATCH($G7,'Základní list'!$A:$A,0),1)-1)</f>
        <v>Hádek Alois</v>
      </c>
    </row>
    <row r="8" spans="1:11" ht="18" customHeight="1">
      <c r="A8" s="97">
        <v>6</v>
      </c>
      <c r="B8" s="101" t="s">
        <v>19</v>
      </c>
      <c r="C8" s="101">
        <v>6</v>
      </c>
      <c r="D8" s="96">
        <f>INDEX('1. závod'!$A:$BN,$C8+3,INDEX('Základní list'!$B:$B,MATCH($B8,'Základní list'!$A:$A,0),1))</f>
        <v>0</v>
      </c>
      <c r="E8" s="96">
        <f>INDEX('1. závod'!$A:$BN,$C8+3,INDEX('Základní list'!$B:$B,MATCH($B8,'Základní list'!$A:$A,0),1)+2)</f>
        <v>4</v>
      </c>
      <c r="F8" s="98" t="str">
        <f>INDEX('1. závod'!$A:$BN,$C8+3,INDEX('Základní list'!$B:$B,MATCH($B8,'Základní list'!$A:$A,0),1)-1)</f>
        <v>Komárek Sven</v>
      </c>
      <c r="G8" s="101" t="s">
        <v>19</v>
      </c>
      <c r="H8" s="101">
        <v>6</v>
      </c>
      <c r="I8" s="96">
        <f>INDEX('2. závod'!$A:$BN,$H8+3,INDEX('Základní list'!$B:$B,MATCH($G8,'Základní list'!$A:$A,0),1))</f>
        <v>120</v>
      </c>
      <c r="J8" s="96">
        <f>INDEX('2. závod'!$A:$BN,$H8+3,INDEX('Základní list'!$B:$B,MATCH($G8,'Základní list'!$A:$A,0),1)+2)</f>
        <v>4</v>
      </c>
      <c r="K8" s="98" t="str">
        <f>INDEX('2. závod'!$A:$BN,$H8+3,INDEX('Základní list'!$B:$B,MATCH($G8,'Základní list'!$A:$A,0),1)-1)</f>
        <v>Sičák Pavel</v>
      </c>
    </row>
    <row r="9" spans="1:11" ht="18" customHeight="1">
      <c r="A9" s="97">
        <v>7</v>
      </c>
      <c r="B9" s="101" t="s">
        <v>19</v>
      </c>
      <c r="C9" s="101">
        <v>7</v>
      </c>
      <c r="D9" s="96">
        <f>INDEX('1. závod'!$A:$BN,$C9+3,INDEX('Základní list'!$B:$B,MATCH($B9,'Základní list'!$A:$A,0),1))</f>
        <v>0</v>
      </c>
      <c r="E9" s="96">
        <f>INDEX('1. závod'!$A:$BN,$C9+3,INDEX('Základní list'!$B:$B,MATCH($B9,'Základní list'!$A:$A,0),1)+2)</f>
      </c>
      <c r="F9" s="98">
        <f>INDEX('1. závod'!$A:$BN,$C9+3,INDEX('Základní list'!$B:$B,MATCH($B9,'Základní list'!$A:$A,0),1)-1)</f>
      </c>
      <c r="G9" s="101" t="s">
        <v>19</v>
      </c>
      <c r="H9" s="101">
        <v>7</v>
      </c>
      <c r="I9" s="96">
        <f>INDEX('2. závod'!$A:$BN,$H9+3,INDEX('Základní list'!$B:$B,MATCH($G9,'Základní list'!$A:$A,0),1))</f>
        <v>0</v>
      </c>
      <c r="J9" s="96">
        <f>INDEX('2. závod'!$A:$BN,$H9+3,INDEX('Základní list'!$B:$B,MATCH($G9,'Základní list'!$A:$A,0),1)+2)</f>
      </c>
      <c r="K9" s="98">
        <f>INDEX('2. závod'!$A:$BN,$H9+3,INDEX('Základní list'!$B:$B,MATCH($G9,'Základní list'!$A:$A,0),1)-1)</f>
      </c>
    </row>
    <row r="10" spans="1:11" ht="18" customHeight="1">
      <c r="A10" s="97">
        <v>8</v>
      </c>
      <c r="B10" s="101" t="s">
        <v>19</v>
      </c>
      <c r="C10" s="101">
        <v>8</v>
      </c>
      <c r="D10" s="96">
        <f>INDEX('1. závod'!$A:$BN,$C10+3,INDEX('Základní list'!$B:$B,MATCH($B10,'Základní list'!$A:$A,0),1))</f>
        <v>0</v>
      </c>
      <c r="E10" s="96">
        <f>INDEX('1. závod'!$A:$BN,$C10+3,INDEX('Základní list'!$B:$B,MATCH($B10,'Základní list'!$A:$A,0),1)+2)</f>
      </c>
      <c r="F10" s="98">
        <f>INDEX('1. závod'!$A:$BN,$C10+3,INDEX('Základní list'!$B:$B,MATCH($B10,'Základní list'!$A:$A,0),1)-1)</f>
      </c>
      <c r="G10" s="101" t="s">
        <v>19</v>
      </c>
      <c r="H10" s="101">
        <v>8</v>
      </c>
      <c r="I10" s="96">
        <f>INDEX('2. závod'!$A:$BN,$H10+3,INDEX('Základní list'!$B:$B,MATCH($G10,'Základní list'!$A:$A,0),1))</f>
        <v>0</v>
      </c>
      <c r="J10" s="96">
        <f>INDEX('2. závod'!$A:$BN,$H10+3,INDEX('Základní list'!$B:$B,MATCH($G10,'Základní list'!$A:$A,0),1)+2)</f>
      </c>
      <c r="K10" s="98">
        <f>INDEX('2. závod'!$A:$BN,$H10+3,INDEX('Základní list'!$B:$B,MATCH($G10,'Základní list'!$A:$A,0),1)-1)</f>
      </c>
    </row>
    <row r="11" spans="1:11" ht="18" customHeight="1">
      <c r="A11" s="97">
        <v>9</v>
      </c>
      <c r="B11" s="101" t="s">
        <v>19</v>
      </c>
      <c r="C11" s="101">
        <v>9</v>
      </c>
      <c r="D11" s="96">
        <f>INDEX('1. závod'!$A:$BN,$C11+3,INDEX('Základní list'!$B:$B,MATCH($B11,'Základní list'!$A:$A,0),1))</f>
        <v>0</v>
      </c>
      <c r="E11" s="96">
        <f>INDEX('1. závod'!$A:$BN,$C11+3,INDEX('Základní list'!$B:$B,MATCH($B11,'Základní list'!$A:$A,0),1)+2)</f>
      </c>
      <c r="F11" s="98">
        <f>INDEX('1. závod'!$A:$BN,$C11+3,INDEX('Základní list'!$B:$B,MATCH($B11,'Základní list'!$A:$A,0),1)-1)</f>
      </c>
      <c r="G11" s="101" t="s">
        <v>19</v>
      </c>
      <c r="H11" s="101">
        <v>9</v>
      </c>
      <c r="I11" s="96">
        <f>INDEX('2. závod'!$A:$BN,$H11+3,INDEX('Základní list'!$B:$B,MATCH($G11,'Základní list'!$A:$A,0),1))</f>
        <v>0</v>
      </c>
      <c r="J11" s="96">
        <f>INDEX('2. závod'!$A:$BN,$H11+3,INDEX('Základní list'!$B:$B,MATCH($G11,'Základní list'!$A:$A,0),1)+2)</f>
      </c>
      <c r="K11" s="98">
        <f>INDEX('2. závod'!$A:$BN,$H11+3,INDEX('Základní list'!$B:$B,MATCH($G11,'Základní list'!$A:$A,0),1)-1)</f>
      </c>
    </row>
    <row r="12" spans="1:11" ht="18" customHeight="1">
      <c r="A12" s="97">
        <v>10</v>
      </c>
      <c r="B12" s="101" t="s">
        <v>19</v>
      </c>
      <c r="C12" s="101">
        <v>10</v>
      </c>
      <c r="D12" s="96">
        <f>INDEX('1. závod'!$A:$BN,$C12+3,INDEX('Základní list'!$B:$B,MATCH($B12,'Základní list'!$A:$A,0),1))</f>
        <v>0</v>
      </c>
      <c r="E12" s="96">
        <f>INDEX('1. závod'!$A:$BN,$C12+3,INDEX('Základní list'!$B:$B,MATCH($B12,'Základní list'!$A:$A,0),1)+2)</f>
      </c>
      <c r="F12" s="98">
        <f>INDEX('1. závod'!$A:$BN,$C12+3,INDEX('Základní list'!$B:$B,MATCH($B12,'Základní list'!$A:$A,0),1)-1)</f>
      </c>
      <c r="G12" s="101" t="s">
        <v>19</v>
      </c>
      <c r="H12" s="101">
        <v>10</v>
      </c>
      <c r="I12" s="96">
        <f>INDEX('2. závod'!$A:$BN,$H12+3,INDEX('Základní list'!$B:$B,MATCH($G12,'Základní list'!$A:$A,0),1))</f>
        <v>0</v>
      </c>
      <c r="J12" s="96">
        <f>INDEX('2. závod'!$A:$BN,$H12+3,INDEX('Základní list'!$B:$B,MATCH($G12,'Základní list'!$A:$A,0),1)+2)</f>
      </c>
      <c r="K12" s="98">
        <f>INDEX('2. závod'!$A:$BN,$H12+3,INDEX('Základní list'!$B:$B,MATCH($G12,'Základní list'!$A:$A,0),1)-1)</f>
      </c>
    </row>
    <row r="13" spans="1:11" ht="18" customHeight="1">
      <c r="A13" s="97">
        <v>11</v>
      </c>
      <c r="B13" s="101" t="s">
        <v>19</v>
      </c>
      <c r="C13" s="101">
        <v>11</v>
      </c>
      <c r="D13" s="96">
        <f>INDEX('1. závod'!$A:$BN,$C13+3,INDEX('Základní list'!$B:$B,MATCH($B13,'Základní list'!$A:$A,0),1))</f>
        <v>0</v>
      </c>
      <c r="E13" s="96">
        <f>INDEX('1. závod'!$A:$BN,$C13+3,INDEX('Základní list'!$B:$B,MATCH($B13,'Základní list'!$A:$A,0),1)+2)</f>
      </c>
      <c r="F13" s="98">
        <f>INDEX('1. závod'!$A:$BN,$C13+3,INDEX('Základní list'!$B:$B,MATCH($B13,'Základní list'!$A:$A,0),1)-1)</f>
      </c>
      <c r="G13" s="101" t="s">
        <v>19</v>
      </c>
      <c r="H13" s="101">
        <v>11</v>
      </c>
      <c r="I13" s="96">
        <f>INDEX('2. závod'!$A:$BN,$H13+3,INDEX('Základní list'!$B:$B,MATCH($G13,'Základní list'!$A:$A,0),1))</f>
        <v>0</v>
      </c>
      <c r="J13" s="96">
        <f>INDEX('2. závod'!$A:$BN,$H13+3,INDEX('Základní list'!$B:$B,MATCH($G13,'Základní list'!$A:$A,0),1)+2)</f>
      </c>
      <c r="K13" s="98">
        <f>INDEX('2. závod'!$A:$BN,$H13+3,INDEX('Základní list'!$B:$B,MATCH($G13,'Základní list'!$A:$A,0),1)-1)</f>
      </c>
    </row>
    <row r="14" spans="1:11" ht="18" customHeight="1">
      <c r="A14" s="97">
        <v>12</v>
      </c>
      <c r="B14" s="101" t="s">
        <v>19</v>
      </c>
      <c r="C14" s="101">
        <v>12</v>
      </c>
      <c r="D14" s="96">
        <f>INDEX('1. závod'!$A:$BN,$C14+3,INDEX('Základní list'!$B:$B,MATCH($B14,'Základní list'!$A:$A,0),1))</f>
        <v>0</v>
      </c>
      <c r="E14" s="96">
        <f>INDEX('1. závod'!$A:$BN,$C14+3,INDEX('Základní list'!$B:$B,MATCH($B14,'Základní list'!$A:$A,0),1)+2)</f>
      </c>
      <c r="F14" s="98">
        <f>INDEX('1. závod'!$A:$BN,$C14+3,INDEX('Základní list'!$B:$B,MATCH($B14,'Základní list'!$A:$A,0),1)-1)</f>
      </c>
      <c r="G14" s="101" t="s">
        <v>19</v>
      </c>
      <c r="H14" s="101">
        <v>12</v>
      </c>
      <c r="I14" s="96">
        <f>INDEX('2. závod'!$A:$BN,$H14+3,INDEX('Základní list'!$B:$B,MATCH($G14,'Základní list'!$A:$A,0),1))</f>
        <v>0</v>
      </c>
      <c r="J14" s="96">
        <f>INDEX('2. závod'!$A:$BN,$H14+3,INDEX('Základní list'!$B:$B,MATCH($G14,'Základní list'!$A:$A,0),1)+2)</f>
      </c>
      <c r="K14" s="98">
        <f>INDEX('2. závod'!$A:$BN,$H14+3,INDEX('Základní list'!$B:$B,MATCH($G14,'Základní list'!$A:$A,0),1)-1)</f>
      </c>
    </row>
    <row r="15" spans="1:11" ht="18" customHeight="1">
      <c r="A15" s="97">
        <v>13</v>
      </c>
      <c r="B15" s="101" t="s">
        <v>19</v>
      </c>
      <c r="C15" s="101">
        <v>13</v>
      </c>
      <c r="D15" s="96">
        <f>INDEX('1. závod'!$A:$BN,$C15+3,INDEX('Základní list'!$B:$B,MATCH($B15,'Základní list'!$A:$A,0),1))</f>
        <v>0</v>
      </c>
      <c r="E15" s="96">
        <f>INDEX('1. závod'!$A:$BN,$C15+3,INDEX('Základní list'!$B:$B,MATCH($B15,'Základní list'!$A:$A,0),1)+2)</f>
      </c>
      <c r="F15" s="98">
        <f>INDEX('1. závod'!$A:$BN,$C15+3,INDEX('Základní list'!$B:$B,MATCH($B15,'Základní list'!$A:$A,0),1)-1)</f>
      </c>
      <c r="G15" s="101" t="s">
        <v>19</v>
      </c>
      <c r="H15" s="101">
        <v>13</v>
      </c>
      <c r="I15" s="96">
        <f>INDEX('2. závod'!$A:$BN,$H15+3,INDEX('Základní list'!$B:$B,MATCH($G15,'Základní list'!$A:$A,0),1))</f>
        <v>0</v>
      </c>
      <c r="J15" s="96">
        <f>INDEX('2. závod'!$A:$BN,$H15+3,INDEX('Základní list'!$B:$B,MATCH($G15,'Základní list'!$A:$A,0),1)+2)</f>
      </c>
      <c r="K15" s="98">
        <f>INDEX('2. závod'!$A:$BN,$H15+3,INDEX('Základní list'!$B:$B,MATCH($G15,'Základní list'!$A:$A,0),1)-1)</f>
      </c>
    </row>
    <row r="16" spans="1:11" ht="18" customHeight="1">
      <c r="A16" s="97"/>
      <c r="B16" s="101"/>
      <c r="C16" s="101"/>
      <c r="D16" s="96"/>
      <c r="E16" s="96"/>
      <c r="F16" s="98"/>
      <c r="G16" s="101"/>
      <c r="H16" s="101"/>
      <c r="I16" s="96"/>
      <c r="J16" s="96"/>
      <c r="K16" s="98"/>
    </row>
    <row r="17" spans="1:11" ht="18" customHeight="1">
      <c r="A17" s="97">
        <v>16</v>
      </c>
      <c r="B17" s="101" t="s">
        <v>24</v>
      </c>
      <c r="C17" s="101">
        <v>1</v>
      </c>
      <c r="D17" s="96">
        <f>INDEX('1. závod'!$A:$BN,$C17+3,INDEX('Základní list'!$B:$B,MATCH($B17,'Základní list'!$A:$A,0),1))</f>
        <v>0</v>
      </c>
      <c r="E17" s="96">
        <f>INDEX('1. závod'!$A:$BN,$C17+3,INDEX('Základní list'!$B:$B,MATCH($B17,'Základní list'!$A:$A,0),1)+2)</f>
        <v>3.5</v>
      </c>
      <c r="F17" s="98" t="str">
        <f>INDEX('1. závod'!$A:$BN,$C17+3,INDEX('Základní list'!$B:$B,MATCH($B17,'Základní list'!$A:$A,0),1)-1)</f>
        <v>Černý Jiří</v>
      </c>
      <c r="G17" s="101" t="s">
        <v>24</v>
      </c>
      <c r="H17" s="101">
        <v>1</v>
      </c>
      <c r="I17" s="96">
        <f>INDEX('2. závod'!$A:$BN,$H17+3,INDEX('Základní list'!$B:$B,MATCH($G17,'Základní list'!$A:$A,0),1))</f>
        <v>300</v>
      </c>
      <c r="J17" s="96">
        <f>INDEX('2. závod'!$A:$BN,$H17+3,INDEX('Základní list'!$B:$B,MATCH($G17,'Základní list'!$A:$A,0),1)+2)</f>
        <v>2</v>
      </c>
      <c r="K17" s="98" t="str">
        <f>INDEX('2. závod'!$A:$BN,$H17+3,INDEX('Základní list'!$B:$B,MATCH($G17,'Základní list'!$A:$A,0),1)-1)</f>
        <v>Nerad Rostislav</v>
      </c>
    </row>
    <row r="18" spans="1:11" ht="18" customHeight="1">
      <c r="A18" s="97">
        <v>17</v>
      </c>
      <c r="B18" s="101" t="s">
        <v>24</v>
      </c>
      <c r="C18" s="101">
        <v>2</v>
      </c>
      <c r="D18" s="96">
        <f>INDEX('1. závod'!$A:$BN,$C18+3,INDEX('Základní list'!$B:$B,MATCH($B18,'Základní list'!$A:$A,0),1))</f>
        <v>0</v>
      </c>
      <c r="E18" s="96">
        <f>INDEX('1. závod'!$A:$BN,$C18+3,INDEX('Základní list'!$B:$B,MATCH($B18,'Základní list'!$A:$A,0),1)+2)</f>
        <v>3.5</v>
      </c>
      <c r="F18" s="98" t="str">
        <f>INDEX('1. závod'!$A:$BN,$C18+3,INDEX('Základní list'!$B:$B,MATCH($B18,'Základní list'!$A:$A,0),1)-1)</f>
        <v>Nerad Rostislav</v>
      </c>
      <c r="G18" s="101" t="s">
        <v>24</v>
      </c>
      <c r="H18" s="101">
        <v>2</v>
      </c>
      <c r="I18" s="96">
        <f>INDEX('2. závod'!$A:$BN,$H18+3,INDEX('Základní list'!$B:$B,MATCH($G18,'Základní list'!$A:$A,0),1))</f>
        <v>840</v>
      </c>
      <c r="J18" s="96">
        <f>INDEX('2. závod'!$A:$BN,$H18+3,INDEX('Základní list'!$B:$B,MATCH($G18,'Základní list'!$A:$A,0),1)+2)</f>
        <v>1</v>
      </c>
      <c r="K18" s="98" t="str">
        <f>INDEX('2. závod'!$A:$BN,$H18+3,INDEX('Základní list'!$B:$B,MATCH($G18,'Základní list'!$A:$A,0),1)-1)</f>
        <v>Černý Jiří</v>
      </c>
    </row>
    <row r="19" spans="1:11" ht="18" customHeight="1">
      <c r="A19" s="97">
        <v>18</v>
      </c>
      <c r="B19" s="101" t="s">
        <v>24</v>
      </c>
      <c r="C19" s="101">
        <v>3</v>
      </c>
      <c r="D19" s="96">
        <f>INDEX('1. závod'!$A:$BN,$C19+3,INDEX('Základní list'!$B:$B,MATCH($B19,'Základní list'!$A:$A,0),1))</f>
        <v>0</v>
      </c>
      <c r="E19" s="96">
        <f>INDEX('1. závod'!$A:$BN,$C19+3,INDEX('Základní list'!$B:$B,MATCH($B19,'Základní list'!$A:$A,0),1)+2)</f>
        <v>3.5</v>
      </c>
      <c r="F19" s="98" t="str">
        <f>INDEX('1. závod'!$A:$BN,$C19+3,INDEX('Základní list'!$B:$B,MATCH($B19,'Základní list'!$A:$A,0),1)-1)</f>
        <v>Chudomel Radek</v>
      </c>
      <c r="G19" s="101" t="s">
        <v>24</v>
      </c>
      <c r="H19" s="101">
        <v>3</v>
      </c>
      <c r="I19" s="96">
        <f>INDEX('2. závod'!$A:$BN,$H19+3,INDEX('Základní list'!$B:$B,MATCH($G19,'Základní list'!$A:$A,0),1))</f>
        <v>0</v>
      </c>
      <c r="J19" s="96">
        <f>INDEX('2. závod'!$A:$BN,$H19+3,INDEX('Základní list'!$B:$B,MATCH($G19,'Základní list'!$A:$A,0),1)+2)</f>
        <v>4.5</v>
      </c>
      <c r="K19" s="98" t="str">
        <f>INDEX('2. závod'!$A:$BN,$H19+3,INDEX('Základní list'!$B:$B,MATCH($G19,'Základní list'!$A:$A,0),1)-1)</f>
        <v>Popadinec Richard</v>
      </c>
    </row>
    <row r="20" spans="1:11" ht="18" customHeight="1">
      <c r="A20" s="97">
        <v>19</v>
      </c>
      <c r="B20" s="101" t="s">
        <v>24</v>
      </c>
      <c r="C20" s="101">
        <v>4</v>
      </c>
      <c r="D20" s="96">
        <f>INDEX('1. závod'!$A:$BN,$C20+3,INDEX('Základní list'!$B:$B,MATCH($B20,'Základní list'!$A:$A,0),1))</f>
        <v>0</v>
      </c>
      <c r="E20" s="96">
        <f>INDEX('1. závod'!$A:$BN,$C20+3,INDEX('Základní list'!$B:$B,MATCH($B20,'Základní list'!$A:$A,0),1)+2)</f>
        <v>3.5</v>
      </c>
      <c r="F20" s="98" t="str">
        <f>INDEX('1. závod'!$A:$BN,$C20+3,INDEX('Základní list'!$B:$B,MATCH($B20,'Základní list'!$A:$A,0),1)-1)</f>
        <v>Hlína Vašek</v>
      </c>
      <c r="G20" s="101" t="s">
        <v>24</v>
      </c>
      <c r="H20" s="101">
        <v>4</v>
      </c>
      <c r="I20" s="96">
        <f>INDEX('2. závod'!$A:$BN,$H20+3,INDEX('Základní list'!$B:$B,MATCH($G20,'Základní list'!$A:$A,0),1))</f>
        <v>0</v>
      </c>
      <c r="J20" s="96">
        <f>INDEX('2. závod'!$A:$BN,$H20+3,INDEX('Základní list'!$B:$B,MATCH($G20,'Základní list'!$A:$A,0),1)+2)</f>
        <v>4.5</v>
      </c>
      <c r="K20" s="98" t="str">
        <f>INDEX('2. závod'!$A:$BN,$H20+3,INDEX('Základní list'!$B:$B,MATCH($G20,'Základní list'!$A:$A,0),1)-1)</f>
        <v>Pluchta Petr</v>
      </c>
    </row>
    <row r="21" spans="1:11" ht="18" customHeight="1">
      <c r="A21" s="97">
        <v>20</v>
      </c>
      <c r="B21" s="101" t="s">
        <v>24</v>
      </c>
      <c r="C21" s="101">
        <v>5</v>
      </c>
      <c r="D21" s="96">
        <f>INDEX('1. závod'!$A:$BN,$C21+3,INDEX('Základní list'!$B:$B,MATCH($B21,'Základní list'!$A:$A,0),1))</f>
        <v>200</v>
      </c>
      <c r="E21" s="96">
        <f>INDEX('1. závod'!$A:$BN,$C21+3,INDEX('Základní list'!$B:$B,MATCH($B21,'Základní list'!$A:$A,0),1)+2)</f>
        <v>1</v>
      </c>
      <c r="F21" s="98" t="str">
        <f>INDEX('1. závod'!$A:$BN,$C21+3,INDEX('Základní list'!$B:$B,MATCH($B21,'Základní list'!$A:$A,0),1)-1)</f>
        <v>Velebný Pavel</v>
      </c>
      <c r="G21" s="101" t="s">
        <v>24</v>
      </c>
      <c r="H21" s="101">
        <v>5</v>
      </c>
      <c r="I21" s="96">
        <f>INDEX('2. závod'!$A:$BN,$H21+3,INDEX('Základní list'!$B:$B,MATCH($G21,'Základní list'!$A:$A,0),1))</f>
        <v>200</v>
      </c>
      <c r="J21" s="96">
        <f>INDEX('2. závod'!$A:$BN,$H21+3,INDEX('Základní list'!$B:$B,MATCH($G21,'Základní list'!$A:$A,0),1)+2)</f>
        <v>3</v>
      </c>
      <c r="K21" s="98" t="str">
        <f>INDEX('2. závod'!$A:$BN,$H21+3,INDEX('Základní list'!$B:$B,MATCH($G21,'Základní list'!$A:$A,0),1)-1)</f>
        <v>Šedivý Martin</v>
      </c>
    </row>
    <row r="22" spans="1:11" ht="18" customHeight="1">
      <c r="A22" s="97">
        <v>21</v>
      </c>
      <c r="B22" s="101" t="s">
        <v>24</v>
      </c>
      <c r="C22" s="101">
        <v>6</v>
      </c>
      <c r="D22" s="96">
        <f>INDEX('1. závod'!$A:$BN,$C22+3,INDEX('Základní list'!$B:$B,MATCH($B22,'Základní list'!$A:$A,0),1))</f>
        <v>0</v>
      </c>
      <c r="E22" s="96">
        <f>INDEX('1. závod'!$A:$BN,$C22+3,INDEX('Základní list'!$B:$B,MATCH($B22,'Základní list'!$A:$A,0),1)+2)</f>
      </c>
      <c r="F22" s="98">
        <f>INDEX('1. závod'!$A:$BN,$C22+3,INDEX('Základní list'!$B:$B,MATCH($B22,'Základní list'!$A:$A,0),1)-1)</f>
      </c>
      <c r="G22" s="101" t="s">
        <v>24</v>
      </c>
      <c r="H22" s="101">
        <v>6</v>
      </c>
      <c r="I22" s="96">
        <f>INDEX('2. závod'!$A:$BN,$H22+3,INDEX('Základní list'!$B:$B,MATCH($G22,'Základní list'!$A:$A,0),1))</f>
        <v>0</v>
      </c>
      <c r="J22" s="96">
        <f>INDEX('2. závod'!$A:$BN,$H22+3,INDEX('Základní list'!$B:$B,MATCH($G22,'Základní list'!$A:$A,0),1)+2)</f>
      </c>
      <c r="K22" s="98">
        <f>INDEX('2. závod'!$A:$BN,$H22+3,INDEX('Základní list'!$B:$B,MATCH($G22,'Základní list'!$A:$A,0),1)-1)</f>
      </c>
    </row>
    <row r="23" spans="1:11" ht="18" customHeight="1">
      <c r="A23" s="97">
        <v>22</v>
      </c>
      <c r="B23" s="101" t="s">
        <v>24</v>
      </c>
      <c r="C23" s="101">
        <v>7</v>
      </c>
      <c r="D23" s="96">
        <f>INDEX('1. závod'!$A:$BN,$C23+3,INDEX('Základní list'!$B:$B,MATCH($B23,'Základní list'!$A:$A,0),1))</f>
        <v>0</v>
      </c>
      <c r="E23" s="96">
        <f>INDEX('1. závod'!$A:$BN,$C23+3,INDEX('Základní list'!$B:$B,MATCH($B23,'Základní list'!$A:$A,0),1)+2)</f>
      </c>
      <c r="F23" s="98">
        <f>INDEX('1. závod'!$A:$BN,$C23+3,INDEX('Základní list'!$B:$B,MATCH($B23,'Základní list'!$A:$A,0),1)-1)</f>
      </c>
      <c r="G23" s="101" t="s">
        <v>24</v>
      </c>
      <c r="H23" s="101">
        <v>7</v>
      </c>
      <c r="I23" s="96">
        <f>INDEX('2. závod'!$A:$BN,$H23+3,INDEX('Základní list'!$B:$B,MATCH($G23,'Základní list'!$A:$A,0),1))</f>
        <v>0</v>
      </c>
      <c r="J23" s="96">
        <f>INDEX('2. závod'!$A:$BN,$H23+3,INDEX('Základní list'!$B:$B,MATCH($G23,'Základní list'!$A:$A,0),1)+2)</f>
      </c>
      <c r="K23" s="98">
        <f>INDEX('2. závod'!$A:$BN,$H23+3,INDEX('Základní list'!$B:$B,MATCH($G23,'Základní list'!$A:$A,0),1)-1)</f>
      </c>
    </row>
    <row r="24" spans="1:11" ht="18" customHeight="1">
      <c r="A24" s="97">
        <v>23</v>
      </c>
      <c r="B24" s="101" t="s">
        <v>24</v>
      </c>
      <c r="C24" s="101">
        <v>8</v>
      </c>
      <c r="D24" s="96">
        <f>INDEX('1. závod'!$A:$BN,$C24+3,INDEX('Základní list'!$B:$B,MATCH($B24,'Základní list'!$A:$A,0),1))</f>
        <v>0</v>
      </c>
      <c r="E24" s="96">
        <f>INDEX('1. závod'!$A:$BN,$C24+3,INDEX('Základní list'!$B:$B,MATCH($B24,'Základní list'!$A:$A,0),1)+2)</f>
      </c>
      <c r="F24" s="98">
        <f>INDEX('1. závod'!$A:$BN,$C24+3,INDEX('Základní list'!$B:$B,MATCH($B24,'Základní list'!$A:$A,0),1)-1)</f>
      </c>
      <c r="G24" s="101" t="s">
        <v>24</v>
      </c>
      <c r="H24" s="101">
        <v>8</v>
      </c>
      <c r="I24" s="96">
        <f>INDEX('2. závod'!$A:$BN,$H24+3,INDEX('Základní list'!$B:$B,MATCH($G24,'Základní list'!$A:$A,0),1))</f>
        <v>0</v>
      </c>
      <c r="J24" s="96">
        <f>INDEX('2. závod'!$A:$BN,$H24+3,INDEX('Základní list'!$B:$B,MATCH($G24,'Základní list'!$A:$A,0),1)+2)</f>
      </c>
      <c r="K24" s="98">
        <f>INDEX('2. závod'!$A:$BN,$H24+3,INDEX('Základní list'!$B:$B,MATCH($G24,'Základní list'!$A:$A,0),1)-1)</f>
      </c>
    </row>
    <row r="25" spans="1:11" ht="18" customHeight="1">
      <c r="A25" s="97">
        <v>24</v>
      </c>
      <c r="B25" s="101" t="s">
        <v>24</v>
      </c>
      <c r="C25" s="101">
        <v>9</v>
      </c>
      <c r="D25" s="96">
        <f>INDEX('1. závod'!$A:$BN,$C25+3,INDEX('Základní list'!$B:$B,MATCH($B25,'Základní list'!$A:$A,0),1))</f>
        <v>0</v>
      </c>
      <c r="E25" s="96">
        <f>INDEX('1. závod'!$A:$BN,$C25+3,INDEX('Základní list'!$B:$B,MATCH($B25,'Základní list'!$A:$A,0),1)+2)</f>
      </c>
      <c r="F25" s="98">
        <f>INDEX('1. závod'!$A:$BN,$C25+3,INDEX('Základní list'!$B:$B,MATCH($B25,'Základní list'!$A:$A,0),1)-1)</f>
      </c>
      <c r="G25" s="101" t="s">
        <v>24</v>
      </c>
      <c r="H25" s="101">
        <v>9</v>
      </c>
      <c r="I25" s="96">
        <f>INDEX('2. závod'!$A:$BN,$H25+3,INDEX('Základní list'!$B:$B,MATCH($G25,'Základní list'!$A:$A,0),1))</f>
        <v>0</v>
      </c>
      <c r="J25" s="96">
        <f>INDEX('2. závod'!$A:$BN,$H25+3,INDEX('Základní list'!$B:$B,MATCH($G25,'Základní list'!$A:$A,0),1)+2)</f>
      </c>
      <c r="K25" s="98">
        <f>INDEX('2. závod'!$A:$BN,$H25+3,INDEX('Základní list'!$B:$B,MATCH($G25,'Základní list'!$A:$A,0),1)-1)</f>
      </c>
    </row>
    <row r="26" spans="1:11" ht="18" customHeight="1">
      <c r="A26" s="97">
        <v>25</v>
      </c>
      <c r="B26" s="101" t="s">
        <v>24</v>
      </c>
      <c r="C26" s="101">
        <v>10</v>
      </c>
      <c r="D26" s="96">
        <f>INDEX('1. závod'!$A:$BN,$C26+3,INDEX('Základní list'!$B:$B,MATCH($B26,'Základní list'!$A:$A,0),1))</f>
        <v>0</v>
      </c>
      <c r="E26" s="96">
        <f>INDEX('1. závod'!$A:$BN,$C26+3,INDEX('Základní list'!$B:$B,MATCH($B26,'Základní list'!$A:$A,0),1)+2)</f>
      </c>
      <c r="F26" s="98">
        <f>INDEX('1. závod'!$A:$BN,$C26+3,INDEX('Základní list'!$B:$B,MATCH($B26,'Základní list'!$A:$A,0),1)-1)</f>
      </c>
      <c r="G26" s="101" t="s">
        <v>24</v>
      </c>
      <c r="H26" s="101">
        <v>10</v>
      </c>
      <c r="I26" s="96">
        <f>INDEX('2. závod'!$A:$BN,$H26+3,INDEX('Základní list'!$B:$B,MATCH($G26,'Základní list'!$A:$A,0),1))</f>
        <v>0</v>
      </c>
      <c r="J26" s="96">
        <f>INDEX('2. závod'!$A:$BN,$H26+3,INDEX('Základní list'!$B:$B,MATCH($G26,'Základní list'!$A:$A,0),1)+2)</f>
      </c>
      <c r="K26" s="98">
        <f>INDEX('2. závod'!$A:$BN,$H26+3,INDEX('Základní list'!$B:$B,MATCH($G26,'Základní list'!$A:$A,0),1)-1)</f>
      </c>
    </row>
    <row r="27" spans="1:11" ht="18" customHeight="1">
      <c r="A27" s="97">
        <v>26</v>
      </c>
      <c r="B27" s="101" t="s">
        <v>24</v>
      </c>
      <c r="C27" s="101">
        <v>11</v>
      </c>
      <c r="D27" s="96">
        <f>INDEX('1. závod'!$A:$BN,$C27+3,INDEX('Základní list'!$B:$B,MATCH($B27,'Základní list'!$A:$A,0),1))</f>
        <v>0</v>
      </c>
      <c r="E27" s="96">
        <f>INDEX('1. závod'!$A:$BN,$C27+3,INDEX('Základní list'!$B:$B,MATCH($B27,'Základní list'!$A:$A,0),1)+2)</f>
      </c>
      <c r="F27" s="98">
        <f>INDEX('1. závod'!$A:$BN,$C27+3,INDEX('Základní list'!$B:$B,MATCH($B27,'Základní list'!$A:$A,0),1)-1)</f>
      </c>
      <c r="G27" s="101" t="s">
        <v>24</v>
      </c>
      <c r="H27" s="101">
        <v>11</v>
      </c>
      <c r="I27" s="96">
        <f>INDEX('2. závod'!$A:$BN,$H27+3,INDEX('Základní list'!$B:$B,MATCH($G27,'Základní list'!$A:$A,0),1))</f>
        <v>0</v>
      </c>
      <c r="J27" s="96">
        <f>INDEX('2. závod'!$A:$BN,$H27+3,INDEX('Základní list'!$B:$B,MATCH($G27,'Základní list'!$A:$A,0),1)+2)</f>
      </c>
      <c r="K27" s="98">
        <f>INDEX('2. závod'!$A:$BN,$H27+3,INDEX('Základní list'!$B:$B,MATCH($G27,'Základní list'!$A:$A,0),1)-1)</f>
      </c>
    </row>
    <row r="28" spans="1:11" ht="18" customHeight="1">
      <c r="A28" s="97">
        <v>27</v>
      </c>
      <c r="B28" s="101" t="s">
        <v>24</v>
      </c>
      <c r="C28" s="101">
        <v>12</v>
      </c>
      <c r="D28" s="96">
        <f>INDEX('1. závod'!$A:$BN,$C28+3,INDEX('Základní list'!$B:$B,MATCH($B28,'Základní list'!$A:$A,0),1))</f>
        <v>0</v>
      </c>
      <c r="E28" s="96">
        <f>INDEX('1. závod'!$A:$BN,$C28+3,INDEX('Základní list'!$B:$B,MATCH($B28,'Základní list'!$A:$A,0),1)+2)</f>
      </c>
      <c r="F28" s="98">
        <f>INDEX('1. závod'!$A:$BN,$C28+3,INDEX('Základní list'!$B:$B,MATCH($B28,'Základní list'!$A:$A,0),1)-1)</f>
      </c>
      <c r="G28" s="101" t="s">
        <v>24</v>
      </c>
      <c r="H28" s="101">
        <v>12</v>
      </c>
      <c r="I28" s="96">
        <f>INDEX('2. závod'!$A:$BN,$H28+3,INDEX('Základní list'!$B:$B,MATCH($G28,'Základní list'!$A:$A,0),1))</f>
        <v>0</v>
      </c>
      <c r="J28" s="96">
        <f>INDEX('2. závod'!$A:$BN,$H28+3,INDEX('Základní list'!$B:$B,MATCH($G28,'Základní list'!$A:$A,0),1)+2)</f>
      </c>
      <c r="K28" s="98">
        <f>INDEX('2. závod'!$A:$BN,$H28+3,INDEX('Základní list'!$B:$B,MATCH($G28,'Základní list'!$A:$A,0),1)-1)</f>
      </c>
    </row>
    <row r="29" spans="1:11" ht="18" customHeight="1">
      <c r="A29" s="97">
        <v>28</v>
      </c>
      <c r="B29" s="101" t="s">
        <v>24</v>
      </c>
      <c r="C29" s="101">
        <v>13</v>
      </c>
      <c r="D29" s="96">
        <f>INDEX('1. závod'!$A:$BN,$C29+3,INDEX('Základní list'!$B:$B,MATCH($B29,'Základní list'!$A:$A,0),1))</f>
        <v>0</v>
      </c>
      <c r="E29" s="96">
        <f>INDEX('1. závod'!$A:$BN,$C29+3,INDEX('Základní list'!$B:$B,MATCH($B29,'Základní list'!$A:$A,0),1)+2)</f>
      </c>
      <c r="F29" s="98">
        <f>INDEX('1. závod'!$A:$BN,$C29+3,INDEX('Základní list'!$B:$B,MATCH($B29,'Základní list'!$A:$A,0),1)-1)</f>
      </c>
      <c r="G29" s="101" t="s">
        <v>24</v>
      </c>
      <c r="H29" s="101">
        <v>13</v>
      </c>
      <c r="I29" s="96">
        <f>INDEX('2. závod'!$A:$BN,$H29+3,INDEX('Základní list'!$B:$B,MATCH($G29,'Základní list'!$A:$A,0),1))</f>
        <v>0</v>
      </c>
      <c r="J29" s="96">
        <f>INDEX('2. závod'!$A:$BN,$H29+3,INDEX('Základní list'!$B:$B,MATCH($G29,'Základní list'!$A:$A,0),1)+2)</f>
      </c>
      <c r="K29" s="98">
        <f>INDEX('2. závod'!$A:$BN,$H29+3,INDEX('Základní list'!$B:$B,MATCH($G29,'Základní list'!$A:$A,0),1)-1)</f>
      </c>
    </row>
    <row r="30" spans="1:11" ht="18" customHeight="1">
      <c r="A30" s="97">
        <v>29</v>
      </c>
      <c r="B30" s="101" t="s">
        <v>24</v>
      </c>
      <c r="C30" s="101">
        <v>14</v>
      </c>
      <c r="D30" s="96">
        <f>INDEX('1. závod'!$A:$BN,$C30+3,INDEX('Základní list'!$B:$B,MATCH($B30,'Základní list'!$A:$A,0),1))</f>
        <v>0</v>
      </c>
      <c r="E30" s="96">
        <f>INDEX('1. závod'!$A:$BN,$C30+3,INDEX('Základní list'!$B:$B,MATCH($B30,'Základní list'!$A:$A,0),1)+2)</f>
      </c>
      <c r="F30" s="98">
        <f>INDEX('1. závod'!$A:$BN,$C30+3,INDEX('Základní list'!$B:$B,MATCH($B30,'Základní list'!$A:$A,0),1)-1)</f>
      </c>
      <c r="G30" s="101" t="s">
        <v>23</v>
      </c>
      <c r="H30" s="101">
        <v>1</v>
      </c>
      <c r="I30" s="96">
        <f>INDEX('2. závod'!$A:$BN,$H30+3,INDEX('Základní list'!$B:$B,MATCH($G30,'Základní list'!$A:$A,0),1))</f>
        <v>340</v>
      </c>
      <c r="J30" s="96">
        <f>INDEX('2. závod'!$A:$BN,$H30+3,INDEX('Základní list'!$B:$B,MATCH($G30,'Základní list'!$A:$A,0),1)+2)</f>
        <v>3</v>
      </c>
      <c r="K30" s="98" t="str">
        <f>INDEX('2. závod'!$A:$BN,$H30+3,INDEX('Základní list'!$B:$B,MATCH($G30,'Základní list'!$A:$A,0),1)-1)</f>
        <v>Vatěra Miroslav</v>
      </c>
    </row>
    <row r="31" spans="1:11" ht="18" customHeight="1">
      <c r="A31" s="97">
        <v>31</v>
      </c>
      <c r="B31" s="101" t="s">
        <v>23</v>
      </c>
      <c r="C31" s="101">
        <v>1</v>
      </c>
      <c r="D31" s="96">
        <f>INDEX('1. závod'!$A:$BN,$C31+3,INDEX('Základní list'!$B:$B,MATCH($B31,'Základní list'!$A:$A,0),1))</f>
        <v>0</v>
      </c>
      <c r="E31" s="96">
        <f>INDEX('1. závod'!$A:$BN,$C31+3,INDEX('Základní list'!$B:$B,MATCH($B31,'Základní list'!$A:$A,0),1)+2)</f>
        <v>3</v>
      </c>
      <c r="F31" s="98" t="str">
        <f>INDEX('1. závod'!$A:$BN,$C31+3,INDEX('Základní list'!$B:$B,MATCH($B31,'Základní list'!$A:$A,0),1)-1)</f>
        <v>Pokorný František</v>
      </c>
      <c r="G31" s="101" t="s">
        <v>23</v>
      </c>
      <c r="H31" s="101">
        <v>2</v>
      </c>
      <c r="I31" s="96">
        <f>INDEX('2. závod'!$A:$BN,$H31+3,INDEX('Základní list'!$B:$B,MATCH($G31,'Základní list'!$A:$A,0),1))</f>
        <v>1600</v>
      </c>
      <c r="J31" s="96">
        <f>INDEX('2. závod'!$A:$BN,$H31+3,INDEX('Základní list'!$B:$B,MATCH($G31,'Základní list'!$A:$A,0),1)+2)</f>
        <v>1</v>
      </c>
      <c r="K31" s="98" t="str">
        <f>INDEX('2. závod'!$A:$BN,$H31+3,INDEX('Základní list'!$B:$B,MATCH($G31,'Základní list'!$A:$A,0),1)-1)</f>
        <v>Surgota Juraj</v>
      </c>
    </row>
    <row r="32" spans="1:11" ht="18" customHeight="1">
      <c r="A32" s="97">
        <v>32</v>
      </c>
      <c r="B32" s="101" t="s">
        <v>23</v>
      </c>
      <c r="C32" s="101">
        <v>2</v>
      </c>
      <c r="D32" s="96">
        <f>INDEX('1. závod'!$A:$BN,$C32+3,INDEX('Základní list'!$B:$B,MATCH($B32,'Základní list'!$A:$A,0),1))</f>
        <v>0</v>
      </c>
      <c r="E32" s="96">
        <f>INDEX('1. závod'!$A:$BN,$C32+3,INDEX('Základní list'!$B:$B,MATCH($B32,'Základní list'!$A:$A,0),1)+2)</f>
        <v>3</v>
      </c>
      <c r="F32" s="98" t="str">
        <f>INDEX('1. závod'!$A:$BN,$C32+3,INDEX('Základní list'!$B:$B,MATCH($B32,'Základní list'!$A:$A,0),1)-1)</f>
        <v>Hahn Petr</v>
      </c>
      <c r="G32" s="101" t="s">
        <v>23</v>
      </c>
      <c r="H32" s="101">
        <v>3</v>
      </c>
      <c r="I32" s="96">
        <f>INDEX('2. závod'!$A:$BN,$H32+3,INDEX('Základní list'!$B:$B,MATCH($G32,'Základní list'!$A:$A,0),1))</f>
        <v>0</v>
      </c>
      <c r="J32" s="96">
        <f>INDEX('2. závod'!$A:$BN,$H32+3,INDEX('Základní list'!$B:$B,MATCH($G32,'Základní list'!$A:$A,0),1)+2)</f>
        <v>4.5</v>
      </c>
      <c r="K32" s="98" t="str">
        <f>INDEX('2. závod'!$A:$BN,$H32+3,INDEX('Základní list'!$B:$B,MATCH($G32,'Základní list'!$A:$A,0),1)-1)</f>
        <v>Müller Radek</v>
      </c>
    </row>
    <row r="33" spans="1:11" ht="18" customHeight="1">
      <c r="A33" s="97">
        <v>33</v>
      </c>
      <c r="B33" s="101" t="s">
        <v>23</v>
      </c>
      <c r="C33" s="101">
        <v>3</v>
      </c>
      <c r="D33" s="96">
        <f>INDEX('1. závod'!$A:$BN,$C33+3,INDEX('Základní list'!$B:$B,MATCH($B33,'Základní list'!$A:$A,0),1))</f>
        <v>0</v>
      </c>
      <c r="E33" s="96">
        <f>INDEX('1. závod'!$A:$BN,$C33+3,INDEX('Základní list'!$B:$B,MATCH($B33,'Základní list'!$A:$A,0),1)+2)</f>
        <v>3</v>
      </c>
      <c r="F33" s="98" t="str">
        <f>INDEX('1. závod'!$A:$BN,$C33+3,INDEX('Základní list'!$B:$B,MATCH($B33,'Základní list'!$A:$A,0),1)-1)</f>
        <v>Lavička Honza</v>
      </c>
      <c r="G33" s="101" t="s">
        <v>23</v>
      </c>
      <c r="H33" s="101">
        <v>4</v>
      </c>
      <c r="I33" s="96">
        <f>INDEX('2. závod'!$A:$BN,$H33+3,INDEX('Základní list'!$B:$B,MATCH($G33,'Základní list'!$A:$A,0),1))</f>
        <v>0</v>
      </c>
      <c r="J33" s="96">
        <f>INDEX('2. závod'!$A:$BN,$H33+3,INDEX('Základní list'!$B:$B,MATCH($G33,'Základní list'!$A:$A,0),1)+2)</f>
        <v>4.5</v>
      </c>
      <c r="K33" s="98" t="str">
        <f>INDEX('2. závod'!$A:$BN,$H33+3,INDEX('Základní list'!$B:$B,MATCH($G33,'Základní list'!$A:$A,0),1)-1)</f>
        <v>Ungureanu Toma</v>
      </c>
    </row>
    <row r="34" spans="1:11" ht="18" customHeight="1">
      <c r="A34" s="97">
        <v>34</v>
      </c>
      <c r="B34" s="101" t="s">
        <v>23</v>
      </c>
      <c r="C34" s="101">
        <v>4</v>
      </c>
      <c r="D34" s="96">
        <f>INDEX('1. závod'!$A:$BN,$C34+3,INDEX('Základní list'!$B:$B,MATCH($B34,'Základní list'!$A:$A,0),1))</f>
        <v>0</v>
      </c>
      <c r="E34" s="96">
        <f>INDEX('1. závod'!$A:$BN,$C34+3,INDEX('Základní list'!$B:$B,MATCH($B34,'Základní list'!$A:$A,0),1)+2)</f>
        <v>3</v>
      </c>
      <c r="F34" s="98" t="str">
        <f>INDEX('1. závod'!$A:$BN,$C34+3,INDEX('Základní list'!$B:$B,MATCH($B34,'Základní list'!$A:$A,0),1)-1)</f>
        <v>Sičák Pavel</v>
      </c>
      <c r="G34" s="101" t="s">
        <v>23</v>
      </c>
      <c r="H34" s="101">
        <v>5</v>
      </c>
      <c r="I34" s="96">
        <f>INDEX('2. závod'!$A:$BN,$H34+3,INDEX('Základní list'!$B:$B,MATCH($G34,'Základní list'!$A:$A,0),1))</f>
        <v>960</v>
      </c>
      <c r="J34" s="96">
        <f>INDEX('2. závod'!$A:$BN,$H34+3,INDEX('Základní list'!$B:$B,MATCH($G34,'Základní list'!$A:$A,0),1)+2)</f>
        <v>2</v>
      </c>
      <c r="K34" s="98" t="str">
        <f>INDEX('2. závod'!$A:$BN,$H34+3,INDEX('Základní list'!$B:$B,MATCH($G34,'Základní list'!$A:$A,0),1)-1)</f>
        <v>Prepsl Jan</v>
      </c>
    </row>
    <row r="35" spans="1:11" ht="18" customHeight="1">
      <c r="A35" s="97">
        <v>35</v>
      </c>
      <c r="B35" s="101" t="s">
        <v>23</v>
      </c>
      <c r="C35" s="101">
        <v>5</v>
      </c>
      <c r="D35" s="96">
        <f>INDEX('1. závod'!$A:$BN,$C35+3,INDEX('Základní list'!$B:$B,MATCH($B35,'Základní list'!$A:$A,0),1))</f>
        <v>0</v>
      </c>
      <c r="E35" s="96">
        <f>INDEX('1. závod'!$A:$BN,$C35+3,INDEX('Základní list'!$B:$B,MATCH($B35,'Základní list'!$A:$A,0),1)+2)</f>
        <v>3</v>
      </c>
      <c r="F35" s="98" t="str">
        <f>INDEX('1. závod'!$A:$BN,$C35+3,INDEX('Základní list'!$B:$B,MATCH($B35,'Základní list'!$A:$A,0),1)-1)</f>
        <v>Staněk Kája</v>
      </c>
      <c r="G35" s="101" t="s">
        <v>23</v>
      </c>
      <c r="H35" s="101">
        <v>6</v>
      </c>
      <c r="I35" s="96">
        <f>INDEX('2. závod'!$A:$BN,$H35+3,INDEX('Základní list'!$B:$B,MATCH($G35,'Základní list'!$A:$A,0),1))</f>
        <v>0</v>
      </c>
      <c r="J35" s="96">
        <f>INDEX('2. závod'!$A:$BN,$H35+3,INDEX('Základní list'!$B:$B,MATCH($G35,'Základní list'!$A:$A,0),1)+2)</f>
      </c>
      <c r="K35" s="98">
        <f>INDEX('2. závod'!$A:$BN,$H35+3,INDEX('Základní list'!$B:$B,MATCH($G35,'Základní list'!$A:$A,0),1)-1)</f>
      </c>
    </row>
    <row r="36" spans="1:11" ht="18" customHeight="1">
      <c r="A36" s="97">
        <v>36</v>
      </c>
      <c r="B36" s="101" t="s">
        <v>23</v>
      </c>
      <c r="C36" s="101">
        <v>6</v>
      </c>
      <c r="D36" s="96">
        <f>INDEX('1. závod'!$A:$BN,$C36+3,INDEX('Základní list'!$B:$B,MATCH($B36,'Základní list'!$A:$A,0),1))</f>
        <v>0</v>
      </c>
      <c r="E36" s="96">
        <f>INDEX('1. závod'!$A:$BN,$C36+3,INDEX('Základní list'!$B:$B,MATCH($B36,'Základní list'!$A:$A,0),1)+2)</f>
      </c>
      <c r="F36" s="98">
        <f>INDEX('1. závod'!$A:$BN,$C36+3,INDEX('Základní list'!$B:$B,MATCH($B36,'Základní list'!$A:$A,0),1)-1)</f>
      </c>
      <c r="G36" s="101" t="s">
        <v>23</v>
      </c>
      <c r="H36" s="101">
        <v>7</v>
      </c>
      <c r="I36" s="96">
        <f>INDEX('2. závod'!$A:$BN,$H36+3,INDEX('Základní list'!$B:$B,MATCH($G36,'Základní list'!$A:$A,0),1))</f>
        <v>0</v>
      </c>
      <c r="J36" s="96">
        <f>INDEX('2. závod'!$A:$BN,$H36+3,INDEX('Základní list'!$B:$B,MATCH($G36,'Základní list'!$A:$A,0),1)+2)</f>
      </c>
      <c r="K36" s="98">
        <f>INDEX('2. závod'!$A:$BN,$H36+3,INDEX('Základní list'!$B:$B,MATCH($G36,'Základní list'!$A:$A,0),1)-1)</f>
      </c>
    </row>
    <row r="37" spans="1:11" ht="18" customHeight="1">
      <c r="A37" s="97">
        <v>37</v>
      </c>
      <c r="B37" s="101" t="s">
        <v>23</v>
      </c>
      <c r="C37" s="101">
        <v>7</v>
      </c>
      <c r="D37" s="96">
        <f>INDEX('1. závod'!$A:$BN,$C37+3,INDEX('Základní list'!$B:$B,MATCH($B37,'Základní list'!$A:$A,0),1))</f>
        <v>0</v>
      </c>
      <c r="E37" s="96">
        <f>INDEX('1. závod'!$A:$BN,$C37+3,INDEX('Základní list'!$B:$B,MATCH($B37,'Základní list'!$A:$A,0),1)+2)</f>
      </c>
      <c r="F37" s="98">
        <f>INDEX('1. závod'!$A:$BN,$C37+3,INDEX('Základní list'!$B:$B,MATCH($B37,'Základní list'!$A:$A,0),1)-1)</f>
      </c>
      <c r="G37" s="101" t="s">
        <v>23</v>
      </c>
      <c r="H37" s="101">
        <v>8</v>
      </c>
      <c r="I37" s="96">
        <f>INDEX('2. závod'!$A:$BN,$H37+3,INDEX('Základní list'!$B:$B,MATCH($G37,'Základní list'!$A:$A,0),1))</f>
        <v>0</v>
      </c>
      <c r="J37" s="96">
        <f>INDEX('2. závod'!$A:$BN,$H37+3,INDEX('Základní list'!$B:$B,MATCH($G37,'Základní list'!$A:$A,0),1)+2)</f>
      </c>
      <c r="K37" s="98">
        <f>INDEX('2. závod'!$A:$BN,$H37+3,INDEX('Základní list'!$B:$B,MATCH($G37,'Základní list'!$A:$A,0),1)-1)</f>
      </c>
    </row>
    <row r="38" spans="1:11" ht="18" customHeight="1">
      <c r="A38" s="97">
        <v>38</v>
      </c>
      <c r="B38" s="101" t="s">
        <v>23</v>
      </c>
      <c r="C38" s="101">
        <v>8</v>
      </c>
      <c r="D38" s="96">
        <f>INDEX('1. závod'!$A:$BN,$C38+3,INDEX('Základní list'!$B:$B,MATCH($B38,'Základní list'!$A:$A,0),1))</f>
        <v>0</v>
      </c>
      <c r="E38" s="96">
        <f>INDEX('1. závod'!$A:$BN,$C38+3,INDEX('Základní list'!$B:$B,MATCH($B38,'Základní list'!$A:$A,0),1)+2)</f>
      </c>
      <c r="F38" s="98">
        <f>INDEX('1. závod'!$A:$BN,$C38+3,INDEX('Základní list'!$B:$B,MATCH($B38,'Základní list'!$A:$A,0),1)-1)</f>
      </c>
      <c r="G38" s="101" t="s">
        <v>23</v>
      </c>
      <c r="H38" s="101">
        <v>9</v>
      </c>
      <c r="I38" s="96">
        <f>INDEX('2. závod'!$A:$BN,$H38+3,INDEX('Základní list'!$B:$B,MATCH($G38,'Základní list'!$A:$A,0),1))</f>
        <v>0</v>
      </c>
      <c r="J38" s="96">
        <f>INDEX('2. závod'!$A:$BN,$H38+3,INDEX('Základní list'!$B:$B,MATCH($G38,'Základní list'!$A:$A,0),1)+2)</f>
      </c>
      <c r="K38" s="98">
        <f>INDEX('2. závod'!$A:$BN,$H38+3,INDEX('Základní list'!$B:$B,MATCH($G38,'Základní list'!$A:$A,0),1)-1)</f>
      </c>
    </row>
    <row r="39" spans="1:11" ht="18" customHeight="1">
      <c r="A39" s="97">
        <v>39</v>
      </c>
      <c r="B39" s="101" t="s">
        <v>23</v>
      </c>
      <c r="C39" s="101">
        <v>9</v>
      </c>
      <c r="D39" s="96">
        <f>INDEX('1. závod'!$A:$BN,$C39+3,INDEX('Základní list'!$B:$B,MATCH($B39,'Základní list'!$A:$A,0),1))</f>
        <v>0</v>
      </c>
      <c r="E39" s="96">
        <f>INDEX('1. závod'!$A:$BN,$C39+3,INDEX('Základní list'!$B:$B,MATCH($B39,'Základní list'!$A:$A,0),1)+2)</f>
      </c>
      <c r="F39" s="98">
        <f>INDEX('1. závod'!$A:$BN,$C39+3,INDEX('Základní list'!$B:$B,MATCH($B39,'Základní list'!$A:$A,0),1)-1)</f>
      </c>
      <c r="G39" s="101" t="s">
        <v>23</v>
      </c>
      <c r="H39" s="101">
        <v>10</v>
      </c>
      <c r="I39" s="96">
        <f>INDEX('2. závod'!$A:$BN,$H39+3,INDEX('Základní list'!$B:$B,MATCH($G39,'Základní list'!$A:$A,0),1))</f>
        <v>0</v>
      </c>
      <c r="J39" s="96">
        <f>INDEX('2. závod'!$A:$BN,$H39+3,INDEX('Základní list'!$B:$B,MATCH($G39,'Základní list'!$A:$A,0),1)+2)</f>
      </c>
      <c r="K39" s="98">
        <f>INDEX('2. závod'!$A:$BN,$H39+3,INDEX('Základní list'!$B:$B,MATCH($G39,'Základní list'!$A:$A,0),1)-1)</f>
      </c>
    </row>
    <row r="40" spans="1:11" ht="18" customHeight="1">
      <c r="A40" s="97">
        <v>40</v>
      </c>
      <c r="B40" s="101" t="s">
        <v>23</v>
      </c>
      <c r="C40" s="101">
        <v>10</v>
      </c>
      <c r="D40" s="96">
        <f>INDEX('1. závod'!$A:$BN,$C40+3,INDEX('Základní list'!$B:$B,MATCH($B40,'Základní list'!$A:$A,0),1))</f>
        <v>0</v>
      </c>
      <c r="E40" s="96">
        <f>INDEX('1. závod'!$A:$BN,$C40+3,INDEX('Základní list'!$B:$B,MATCH($B40,'Základní list'!$A:$A,0),1)+2)</f>
      </c>
      <c r="F40" s="98">
        <f>INDEX('1. závod'!$A:$BN,$C40+3,INDEX('Základní list'!$B:$B,MATCH($B40,'Základní list'!$A:$A,0),1)-1)</f>
      </c>
      <c r="G40" s="101" t="s">
        <v>23</v>
      </c>
      <c r="H40" s="101">
        <v>11</v>
      </c>
      <c r="I40" s="96">
        <f>INDEX('2. závod'!$A:$BN,$H40+3,INDEX('Základní list'!$B:$B,MATCH($G40,'Základní list'!$A:$A,0),1))</f>
        <v>0</v>
      </c>
      <c r="J40" s="96">
        <f>INDEX('2. závod'!$A:$BN,$H40+3,INDEX('Základní list'!$B:$B,MATCH($G40,'Základní list'!$A:$A,0),1)+2)</f>
      </c>
      <c r="K40" s="98">
        <f>INDEX('2. závod'!$A:$BN,$H40+3,INDEX('Základní list'!$B:$B,MATCH($G40,'Základní list'!$A:$A,0),1)-1)</f>
      </c>
    </row>
    <row r="41" spans="1:11" ht="18" customHeight="1">
      <c r="A41" s="97">
        <v>41</v>
      </c>
      <c r="B41" s="101" t="s">
        <v>23</v>
      </c>
      <c r="C41" s="101">
        <v>11</v>
      </c>
      <c r="D41" s="96">
        <f>INDEX('1. závod'!$A:$BN,$C41+3,INDEX('Základní list'!$B:$B,MATCH($B41,'Základní list'!$A:$A,0),1))</f>
        <v>0</v>
      </c>
      <c r="E41" s="96">
        <f>INDEX('1. závod'!$A:$BN,$C41+3,INDEX('Základní list'!$B:$B,MATCH($B41,'Základní list'!$A:$A,0),1)+2)</f>
      </c>
      <c r="F41" s="98">
        <f>INDEX('1. závod'!$A:$BN,$C41+3,INDEX('Základní list'!$B:$B,MATCH($B41,'Základní list'!$A:$A,0),1)-1)</f>
      </c>
      <c r="G41" s="101" t="s">
        <v>23</v>
      </c>
      <c r="H41" s="101">
        <v>12</v>
      </c>
      <c r="I41" s="96">
        <f>INDEX('2. závod'!$A:$BN,$H41+3,INDEX('Základní list'!$B:$B,MATCH($G41,'Základní list'!$A:$A,0),1))</f>
        <v>0</v>
      </c>
      <c r="J41" s="96">
        <f>INDEX('2. závod'!$A:$BN,$H41+3,INDEX('Základní list'!$B:$B,MATCH($G41,'Základní list'!$A:$A,0),1)+2)</f>
      </c>
      <c r="K41" s="98">
        <f>INDEX('2. závod'!$A:$BN,$H41+3,INDEX('Základní list'!$B:$B,MATCH($G41,'Základní list'!$A:$A,0),1)-1)</f>
      </c>
    </row>
    <row r="42" spans="1:11" ht="18" customHeight="1">
      <c r="A42" s="97">
        <v>42</v>
      </c>
      <c r="B42" s="101" t="s">
        <v>23</v>
      </c>
      <c r="C42" s="101">
        <v>12</v>
      </c>
      <c r="D42" s="96">
        <f>INDEX('1. závod'!$A:$BN,$C42+3,INDEX('Základní list'!$B:$B,MATCH($B42,'Základní list'!$A:$A,0),1))</f>
        <v>0</v>
      </c>
      <c r="E42" s="96">
        <f>INDEX('1. závod'!$A:$BN,$C42+3,INDEX('Základní list'!$B:$B,MATCH($B42,'Základní list'!$A:$A,0),1)+2)</f>
      </c>
      <c r="F42" s="98">
        <f>INDEX('1. závod'!$A:$BN,$C42+3,INDEX('Základní list'!$B:$B,MATCH($B42,'Základní list'!$A:$A,0),1)-1)</f>
      </c>
      <c r="G42" s="101" t="s">
        <v>23</v>
      </c>
      <c r="H42" s="101">
        <v>13</v>
      </c>
      <c r="I42" s="96">
        <f>INDEX('2. závod'!$A:$BN,$H42+3,INDEX('Základní list'!$B:$B,MATCH($G42,'Základní list'!$A:$A,0),1))</f>
        <v>0</v>
      </c>
      <c r="J42" s="96">
        <f>INDEX('2. závod'!$A:$BN,$H42+3,INDEX('Základní list'!$B:$B,MATCH($G42,'Základní list'!$A:$A,0),1)+2)</f>
      </c>
      <c r="K42" s="98">
        <f>INDEX('2. závod'!$A:$BN,$H42+3,INDEX('Základní list'!$B:$B,MATCH($G42,'Základní list'!$A:$A,0),1)-1)</f>
      </c>
    </row>
    <row r="43" spans="1:11" ht="18" customHeight="1">
      <c r="A43" s="97">
        <v>43</v>
      </c>
      <c r="B43" s="101" t="s">
        <v>23</v>
      </c>
      <c r="C43" s="101">
        <v>13</v>
      </c>
      <c r="D43" s="96">
        <f>INDEX('1. závod'!$A:$BN,$C43+3,INDEX('Základní list'!$B:$B,MATCH($B43,'Základní list'!$A:$A,0),1))</f>
        <v>0</v>
      </c>
      <c r="E43" s="96">
        <f>INDEX('1. závod'!$A:$BN,$C43+3,INDEX('Základní list'!$B:$B,MATCH($B43,'Základní list'!$A:$A,0),1)+2)</f>
      </c>
      <c r="F43" s="98">
        <f>INDEX('1. závod'!$A:$BN,$C43+3,INDEX('Základní list'!$B:$B,MATCH($B43,'Základní list'!$A:$A,0),1)-1)</f>
      </c>
      <c r="G43" s="101" t="s">
        <v>20</v>
      </c>
      <c r="H43" s="101">
        <v>1</v>
      </c>
      <c r="I43" s="96">
        <f>INDEX('2. závod'!$A:$BN,$H43+3,INDEX('Základní list'!$B:$B,MATCH($G43,'Základní list'!$A:$A,0),1))</f>
        <v>0</v>
      </c>
      <c r="J43" s="96">
        <f>INDEX('2. závod'!$A:$BN,$H43+3,INDEX('Základní list'!$B:$B,MATCH($G43,'Základní list'!$A:$A,0),1)+2)</f>
        <v>3</v>
      </c>
      <c r="K43" s="98" t="str">
        <f>INDEX('2. závod'!$A:$BN,$H43+3,INDEX('Základní list'!$B:$B,MATCH($G43,'Základní list'!$A:$A,0),1)-1)</f>
        <v>Koubek Fanda</v>
      </c>
    </row>
    <row r="44" spans="1:11" ht="18" customHeight="1">
      <c r="A44" s="97">
        <v>46</v>
      </c>
      <c r="B44" s="101" t="s">
        <v>20</v>
      </c>
      <c r="C44" s="101">
        <v>1</v>
      </c>
      <c r="D44" s="96">
        <f>INDEX('1. závod'!$A:$BN,$C44+3,INDEX('Základní list'!$B:$B,MATCH($B44,'Základní list'!$A:$A,0),1))</f>
        <v>0</v>
      </c>
      <c r="E44" s="96">
        <f>INDEX('1. závod'!$A:$BN,$C44+3,INDEX('Základní list'!$B:$B,MATCH($B44,'Základní list'!$A:$A,0),1)+2)</f>
        <v>3.5</v>
      </c>
      <c r="F44" s="98" t="str">
        <f>INDEX('1. závod'!$A:$BN,$C44+3,INDEX('Základní list'!$B:$B,MATCH($B44,'Základní list'!$A:$A,0),1)-1)</f>
        <v>Bechyňská Kateřina</v>
      </c>
      <c r="G44" s="101" t="s">
        <v>20</v>
      </c>
      <c r="H44" s="101">
        <v>2</v>
      </c>
      <c r="I44" s="96">
        <f>INDEX('2. závod'!$A:$BN,$H44+3,INDEX('Základní list'!$B:$B,MATCH($G44,'Základní list'!$A:$A,0),1))</f>
        <v>0</v>
      </c>
      <c r="J44" s="96">
        <f>INDEX('2. závod'!$A:$BN,$H44+3,INDEX('Základní list'!$B:$B,MATCH($G44,'Základní list'!$A:$A,0),1)+2)</f>
        <v>3</v>
      </c>
      <c r="K44" s="98" t="str">
        <f>INDEX('2. závod'!$A:$BN,$H44+3,INDEX('Základní list'!$B:$B,MATCH($G44,'Základní list'!$A:$A,0),1)-1)</f>
        <v>Ševčík Josef</v>
      </c>
    </row>
    <row r="45" spans="1:11" ht="18" customHeight="1">
      <c r="A45" s="97">
        <v>47</v>
      </c>
      <c r="B45" s="101" t="s">
        <v>20</v>
      </c>
      <c r="C45" s="101">
        <v>2</v>
      </c>
      <c r="D45" s="96">
        <f>INDEX('1. závod'!$A:$BN,$C45+3,INDEX('Základní list'!$B:$B,MATCH($B45,'Základní list'!$A:$A,0),1))</f>
        <v>0</v>
      </c>
      <c r="E45" s="96">
        <f>INDEX('1. závod'!$A:$BN,$C45+3,INDEX('Základní list'!$B:$B,MATCH($B45,'Základní list'!$A:$A,0),1)+2)</f>
        <v>3.5</v>
      </c>
      <c r="F45" s="98" t="str">
        <f>INDEX('1. závod'!$A:$BN,$C45+3,INDEX('Základní list'!$B:$B,MATCH($B45,'Základní list'!$A:$A,0),1)-1)</f>
        <v>Hádek Alois</v>
      </c>
      <c r="G45" s="101" t="s">
        <v>20</v>
      </c>
      <c r="H45" s="101">
        <v>3</v>
      </c>
      <c r="I45" s="96">
        <f>INDEX('2. závod'!$A:$BN,$H45+3,INDEX('Základní list'!$B:$B,MATCH($G45,'Základní list'!$A:$A,0),1))</f>
        <v>0</v>
      </c>
      <c r="J45" s="96">
        <f>INDEX('2. závod'!$A:$BN,$H45+3,INDEX('Základní list'!$B:$B,MATCH($G45,'Základní list'!$A:$A,0),1)+2)</f>
        <v>3</v>
      </c>
      <c r="K45" s="98" t="str">
        <f>INDEX('2. závod'!$A:$BN,$H45+3,INDEX('Základní list'!$B:$B,MATCH($G45,'Základní list'!$A:$A,0),1)-1)</f>
        <v>Pokorný František</v>
      </c>
    </row>
    <row r="46" spans="1:11" ht="18" customHeight="1">
      <c r="A46" s="97">
        <v>48</v>
      </c>
      <c r="B46" s="101" t="s">
        <v>20</v>
      </c>
      <c r="C46" s="101">
        <v>3</v>
      </c>
      <c r="D46" s="96">
        <f>INDEX('1. závod'!$A:$BN,$C46+3,INDEX('Základní list'!$B:$B,MATCH($B46,'Základní list'!$A:$A,0),1))</f>
        <v>0</v>
      </c>
      <c r="E46" s="96">
        <f>INDEX('1. závod'!$A:$BN,$C46+3,INDEX('Základní list'!$B:$B,MATCH($B46,'Základní list'!$A:$A,0),1)+2)</f>
        <v>3.5</v>
      </c>
      <c r="F46" s="98" t="str">
        <f>INDEX('1. závod'!$A:$BN,$C46+3,INDEX('Základní list'!$B:$B,MATCH($B46,'Základní list'!$A:$A,0),1)-1)</f>
        <v>Staněk Karel</v>
      </c>
      <c r="G46" s="101" t="s">
        <v>20</v>
      </c>
      <c r="H46" s="101">
        <v>4</v>
      </c>
      <c r="I46" s="96">
        <f>INDEX('2. závod'!$A:$BN,$H46+3,INDEX('Základní list'!$B:$B,MATCH($G46,'Základní list'!$A:$A,0),1))</f>
        <v>0</v>
      </c>
      <c r="J46" s="96">
        <f>INDEX('2. závod'!$A:$BN,$H46+3,INDEX('Základní list'!$B:$B,MATCH($G46,'Základní list'!$A:$A,0),1)+2)</f>
        <v>3</v>
      </c>
      <c r="K46" s="98" t="str">
        <f>INDEX('2. závod'!$A:$BN,$H46+3,INDEX('Základní list'!$B:$B,MATCH($G46,'Základní list'!$A:$A,0),1)-1)</f>
        <v>Staněk Kája</v>
      </c>
    </row>
    <row r="47" spans="1:11" ht="18" customHeight="1">
      <c r="A47" s="97">
        <v>49</v>
      </c>
      <c r="B47" s="101" t="s">
        <v>20</v>
      </c>
      <c r="C47" s="101">
        <v>4</v>
      </c>
      <c r="D47" s="96">
        <f>INDEX('1. závod'!$A:$BN,$C47+3,INDEX('Základní list'!$B:$B,MATCH($B47,'Základní list'!$A:$A,0),1))</f>
        <v>40</v>
      </c>
      <c r="E47" s="96">
        <f>INDEX('1. závod'!$A:$BN,$C47+3,INDEX('Základní list'!$B:$B,MATCH($B47,'Základní list'!$A:$A,0),1)+2)</f>
        <v>1</v>
      </c>
      <c r="F47" s="98" t="str">
        <f>INDEX('1. závod'!$A:$BN,$C47+3,INDEX('Základní list'!$B:$B,MATCH($B47,'Základní list'!$A:$A,0),1)-1)</f>
        <v>Pluchta Petr</v>
      </c>
      <c r="G47" s="101" t="s">
        <v>20</v>
      </c>
      <c r="H47" s="101">
        <v>5</v>
      </c>
      <c r="I47" s="96">
        <f>INDEX('2. závod'!$A:$BN,$H47+3,INDEX('Základní list'!$B:$B,MATCH($G47,'Základní list'!$A:$A,0),1))</f>
        <v>0</v>
      </c>
      <c r="J47" s="96">
        <f>INDEX('2. závod'!$A:$BN,$H47+3,INDEX('Základní list'!$B:$B,MATCH($G47,'Základní list'!$A:$A,0),1)+2)</f>
        <v>3</v>
      </c>
      <c r="K47" s="98" t="str">
        <f>INDEX('2. závod'!$A:$BN,$H47+3,INDEX('Základní list'!$B:$B,MATCH($G47,'Základní list'!$A:$A,0),1)-1)</f>
        <v>Lavička Honza</v>
      </c>
    </row>
    <row r="48" spans="1:11" ht="18" customHeight="1">
      <c r="A48" s="97">
        <v>50</v>
      </c>
      <c r="B48" s="101" t="s">
        <v>20</v>
      </c>
      <c r="C48" s="101">
        <v>5</v>
      </c>
      <c r="D48" s="96">
        <f>INDEX('1. závod'!$A:$BN,$C48+3,INDEX('Základní list'!$B:$B,MATCH($B48,'Základní list'!$A:$A,0),1))</f>
        <v>0</v>
      </c>
      <c r="E48" s="96">
        <f>INDEX('1. závod'!$A:$BN,$C48+3,INDEX('Základní list'!$B:$B,MATCH($B48,'Základní list'!$A:$A,0),1)+2)</f>
        <v>3.5</v>
      </c>
      <c r="F48" s="98" t="str">
        <f>INDEX('1. závod'!$A:$BN,$C48+3,INDEX('Základní list'!$B:$B,MATCH($B48,'Základní list'!$A:$A,0),1)-1)</f>
        <v>Douša Jan</v>
      </c>
      <c r="G48" s="101" t="s">
        <v>20</v>
      </c>
      <c r="H48" s="101">
        <v>6</v>
      </c>
      <c r="I48" s="96">
        <f>INDEX('2. závod'!$A:$BN,$H48+3,INDEX('Základní list'!$B:$B,MATCH($G48,'Základní list'!$A:$A,0),1))</f>
        <v>0</v>
      </c>
      <c r="J48" s="96">
        <f>INDEX('2. závod'!$A:$BN,$H48+3,INDEX('Základní list'!$B:$B,MATCH($G48,'Základní list'!$A:$A,0),1)+2)</f>
      </c>
      <c r="K48" s="98">
        <f>INDEX('2. závod'!$A:$BN,$H48+3,INDEX('Základní list'!$B:$B,MATCH($G48,'Základní list'!$A:$A,0),1)-1)</f>
      </c>
    </row>
    <row r="49" spans="1:11" ht="18" customHeight="1">
      <c r="A49" s="97">
        <v>51</v>
      </c>
      <c r="B49" s="101" t="s">
        <v>20</v>
      </c>
      <c r="C49" s="101">
        <v>6</v>
      </c>
      <c r="D49" s="96">
        <f>INDEX('1. závod'!$A:$BN,$C49+3,INDEX('Základní list'!$B:$B,MATCH($B49,'Základní list'!$A:$A,0),1))</f>
        <v>0</v>
      </c>
      <c r="E49" s="96">
        <f>INDEX('1. závod'!$A:$BN,$C49+3,INDEX('Základní list'!$B:$B,MATCH($B49,'Základní list'!$A:$A,0),1)+2)</f>
      </c>
      <c r="F49" s="98">
        <f>INDEX('1. závod'!$A:$BN,$C49+3,INDEX('Základní list'!$B:$B,MATCH($B49,'Základní list'!$A:$A,0),1)-1)</f>
      </c>
      <c r="G49" s="101" t="s">
        <v>20</v>
      </c>
      <c r="H49" s="101">
        <v>7</v>
      </c>
      <c r="I49" s="96">
        <f>INDEX('2. závod'!$A:$BN,$H49+3,INDEX('Základní list'!$B:$B,MATCH($G49,'Základní list'!$A:$A,0),1))</f>
        <v>0</v>
      </c>
      <c r="J49" s="96">
        <f>INDEX('2. závod'!$A:$BN,$H49+3,INDEX('Základní list'!$B:$B,MATCH($G49,'Základní list'!$A:$A,0),1)+2)</f>
      </c>
      <c r="K49" s="98">
        <f>INDEX('2. závod'!$A:$BN,$H49+3,INDEX('Základní list'!$B:$B,MATCH($G49,'Základní list'!$A:$A,0),1)-1)</f>
      </c>
    </row>
    <row r="50" spans="1:11" ht="18" customHeight="1">
      <c r="A50" s="97">
        <v>52</v>
      </c>
      <c r="B50" s="101" t="s">
        <v>20</v>
      </c>
      <c r="C50" s="101">
        <v>7</v>
      </c>
      <c r="D50" s="96">
        <f>INDEX('1. závod'!$A:$BN,$C50+3,INDEX('Základní list'!$B:$B,MATCH($B50,'Základní list'!$A:$A,0),1))</f>
        <v>0</v>
      </c>
      <c r="E50" s="96">
        <f>INDEX('1. závod'!$A:$BN,$C50+3,INDEX('Základní list'!$B:$B,MATCH($B50,'Základní list'!$A:$A,0),1)+2)</f>
      </c>
      <c r="F50" s="98">
        <f>INDEX('1. závod'!$A:$BN,$C50+3,INDEX('Základní list'!$B:$B,MATCH($B50,'Základní list'!$A:$A,0),1)-1)</f>
      </c>
      <c r="G50" s="101" t="s">
        <v>20</v>
      </c>
      <c r="H50" s="101">
        <v>8</v>
      </c>
      <c r="I50" s="96">
        <f>INDEX('2. závod'!$A:$BN,$H50+3,INDEX('Základní list'!$B:$B,MATCH($G50,'Základní list'!$A:$A,0),1))</f>
        <v>0</v>
      </c>
      <c r="J50" s="96">
        <f>INDEX('2. závod'!$A:$BN,$H50+3,INDEX('Základní list'!$B:$B,MATCH($G50,'Základní list'!$A:$A,0),1)+2)</f>
      </c>
      <c r="K50" s="98">
        <f>INDEX('2. závod'!$A:$BN,$H50+3,INDEX('Základní list'!$B:$B,MATCH($G50,'Základní list'!$A:$A,0),1)-1)</f>
      </c>
    </row>
    <row r="51" spans="1:11" ht="18" customHeight="1">
      <c r="A51" s="97">
        <v>53</v>
      </c>
      <c r="B51" s="101" t="s">
        <v>20</v>
      </c>
      <c r="C51" s="101">
        <v>8</v>
      </c>
      <c r="D51" s="96">
        <f>INDEX('1. závod'!$A:$BN,$C51+3,INDEX('Základní list'!$B:$B,MATCH($B51,'Základní list'!$A:$A,0),1))</f>
        <v>0</v>
      </c>
      <c r="E51" s="96">
        <f>INDEX('1. závod'!$A:$BN,$C51+3,INDEX('Základní list'!$B:$B,MATCH($B51,'Základní list'!$A:$A,0),1)+2)</f>
      </c>
      <c r="F51" s="98">
        <f>INDEX('1. závod'!$A:$BN,$C51+3,INDEX('Základní list'!$B:$B,MATCH($B51,'Základní list'!$A:$A,0),1)-1)</f>
      </c>
      <c r="G51" s="101" t="s">
        <v>20</v>
      </c>
      <c r="H51" s="101">
        <v>9</v>
      </c>
      <c r="I51" s="96">
        <f>INDEX('2. závod'!$A:$BN,$H51+3,INDEX('Základní list'!$B:$B,MATCH($G51,'Základní list'!$A:$A,0),1))</f>
        <v>0</v>
      </c>
      <c r="J51" s="96">
        <f>INDEX('2. závod'!$A:$BN,$H51+3,INDEX('Základní list'!$B:$B,MATCH($G51,'Základní list'!$A:$A,0),1)+2)</f>
      </c>
      <c r="K51" s="98">
        <f>INDEX('2. závod'!$A:$BN,$H51+3,INDEX('Základní list'!$B:$B,MATCH($G51,'Základní list'!$A:$A,0),1)-1)</f>
      </c>
    </row>
    <row r="52" spans="1:11" ht="18" customHeight="1">
      <c r="A52" s="97">
        <v>54</v>
      </c>
      <c r="B52" s="101" t="s">
        <v>20</v>
      </c>
      <c r="C52" s="101">
        <v>9</v>
      </c>
      <c r="D52" s="96">
        <f>INDEX('1. závod'!$A:$BN,$C52+3,INDEX('Základní list'!$B:$B,MATCH($B52,'Základní list'!$A:$A,0),1))</f>
        <v>0</v>
      </c>
      <c r="E52" s="96">
        <f>INDEX('1. závod'!$A:$BN,$C52+3,INDEX('Základní list'!$B:$B,MATCH($B52,'Základní list'!$A:$A,0),1)+2)</f>
      </c>
      <c r="F52" s="98">
        <f>INDEX('1. závod'!$A:$BN,$C52+3,INDEX('Základní list'!$B:$B,MATCH($B52,'Základní list'!$A:$A,0),1)-1)</f>
      </c>
      <c r="G52" s="101" t="s">
        <v>20</v>
      </c>
      <c r="H52" s="101">
        <v>10</v>
      </c>
      <c r="I52" s="96">
        <f>INDEX('2. závod'!$A:$BN,$H52+3,INDEX('Základní list'!$B:$B,MATCH($G52,'Základní list'!$A:$A,0),1))</f>
        <v>0</v>
      </c>
      <c r="J52" s="96">
        <f>INDEX('2. závod'!$A:$BN,$H52+3,INDEX('Základní list'!$B:$B,MATCH($G52,'Základní list'!$A:$A,0),1)+2)</f>
      </c>
      <c r="K52" s="98">
        <f>INDEX('2. závod'!$A:$BN,$H52+3,INDEX('Základní list'!$B:$B,MATCH($G52,'Základní list'!$A:$A,0),1)-1)</f>
      </c>
    </row>
    <row r="53" spans="1:11" ht="18" customHeight="1">
      <c r="A53" s="97">
        <v>55</v>
      </c>
      <c r="B53" s="101" t="s">
        <v>20</v>
      </c>
      <c r="C53" s="101">
        <v>10</v>
      </c>
      <c r="D53" s="96">
        <f>INDEX('1. závod'!$A:$BN,$C53+3,INDEX('Základní list'!$B:$B,MATCH($B53,'Základní list'!$A:$A,0),1))</f>
        <v>0</v>
      </c>
      <c r="E53" s="96">
        <f>INDEX('1. závod'!$A:$BN,$C53+3,INDEX('Základní list'!$B:$B,MATCH($B53,'Základní list'!$A:$A,0),1)+2)</f>
      </c>
      <c r="F53" s="98">
        <f>INDEX('1. závod'!$A:$BN,$C53+3,INDEX('Základní list'!$B:$B,MATCH($B53,'Základní list'!$A:$A,0),1)-1)</f>
      </c>
      <c r="G53" s="101" t="s">
        <v>20</v>
      </c>
      <c r="H53" s="101">
        <v>11</v>
      </c>
      <c r="I53" s="96">
        <f>INDEX('2. závod'!$A:$BN,$H53+3,INDEX('Základní list'!$B:$B,MATCH($G53,'Základní list'!$A:$A,0),1))</f>
        <v>0</v>
      </c>
      <c r="J53" s="96">
        <f>INDEX('2. závod'!$A:$BN,$H53+3,INDEX('Základní list'!$B:$B,MATCH($G53,'Základní list'!$A:$A,0),1)+2)</f>
      </c>
      <c r="K53" s="98">
        <f>INDEX('2. závod'!$A:$BN,$H53+3,INDEX('Základní list'!$B:$B,MATCH($G53,'Základní list'!$A:$A,0),1)-1)</f>
      </c>
    </row>
    <row r="54" spans="1:11" ht="18" customHeight="1">
      <c r="A54" s="97">
        <v>56</v>
      </c>
      <c r="B54" s="101" t="s">
        <v>20</v>
      </c>
      <c r="C54" s="101">
        <v>11</v>
      </c>
      <c r="D54" s="96">
        <f>INDEX('1. závod'!$A:$BN,$C54+3,INDEX('Základní list'!$B:$B,MATCH($B54,'Základní list'!$A:$A,0),1))</f>
        <v>0</v>
      </c>
      <c r="E54" s="96">
        <f>INDEX('1. závod'!$A:$BN,$C54+3,INDEX('Základní list'!$B:$B,MATCH($B54,'Základní list'!$A:$A,0),1)+2)</f>
      </c>
      <c r="F54" s="98">
        <f>INDEX('1. závod'!$A:$BN,$C54+3,INDEX('Základní list'!$B:$B,MATCH($B54,'Základní list'!$A:$A,0),1)-1)</f>
      </c>
      <c r="G54" s="101" t="s">
        <v>20</v>
      </c>
      <c r="H54" s="101">
        <v>12</v>
      </c>
      <c r="I54" s="96">
        <f>INDEX('2. závod'!$A:$BN,$H54+3,INDEX('Základní list'!$B:$B,MATCH($G54,'Základní list'!$A:$A,0),1))</f>
        <v>0</v>
      </c>
      <c r="J54" s="96">
        <f>INDEX('2. závod'!$A:$BN,$H54+3,INDEX('Základní list'!$B:$B,MATCH($G54,'Základní list'!$A:$A,0),1)+2)</f>
      </c>
      <c r="K54" s="98">
        <f>INDEX('2. závod'!$A:$BN,$H54+3,INDEX('Základní list'!$B:$B,MATCH($G54,'Základní list'!$A:$A,0),1)-1)</f>
      </c>
    </row>
    <row r="55" spans="1:11" ht="18" customHeight="1">
      <c r="A55" s="97">
        <v>57</v>
      </c>
      <c r="B55" s="101" t="s">
        <v>20</v>
      </c>
      <c r="C55" s="101">
        <v>12</v>
      </c>
      <c r="D55" s="96">
        <f>INDEX('1. závod'!$A:$BN,$C55+3,INDEX('Základní list'!$B:$B,MATCH($B55,'Základní list'!$A:$A,0),1))</f>
        <v>0</v>
      </c>
      <c r="E55" s="96">
        <f>INDEX('1. závod'!$A:$BN,$C55+3,INDEX('Základní list'!$B:$B,MATCH($B55,'Základní list'!$A:$A,0),1)+2)</f>
      </c>
      <c r="F55" s="98">
        <f>INDEX('1. závod'!$A:$BN,$C55+3,INDEX('Základní list'!$B:$B,MATCH($B55,'Základní list'!$A:$A,0),1)-1)</f>
      </c>
      <c r="G55" s="101" t="s">
        <v>20</v>
      </c>
      <c r="H55" s="101">
        <v>13</v>
      </c>
      <c r="I55" s="96">
        <f>INDEX('2. závod'!$A:$BN,$H55+3,INDEX('Základní list'!$B:$B,MATCH($G55,'Základní list'!$A:$A,0),1))</f>
        <v>0</v>
      </c>
      <c r="J55" s="96">
        <f>INDEX('2. závod'!$A:$BN,$H55+3,INDEX('Základní list'!$B:$B,MATCH($G55,'Základní list'!$A:$A,0),1)+2)</f>
      </c>
      <c r="K55" s="98">
        <f>INDEX('2. závod'!$A:$BN,$H55+3,INDEX('Základní list'!$B:$B,MATCH($G55,'Základní list'!$A:$A,0),1)-1)</f>
      </c>
    </row>
    <row r="56" spans="1:11" ht="18" customHeight="1">
      <c r="A56" s="97">
        <v>58</v>
      </c>
      <c r="B56" s="101" t="s">
        <v>20</v>
      </c>
      <c r="C56" s="101">
        <v>13</v>
      </c>
      <c r="D56" s="96">
        <f>INDEX('1. závod'!$A:$BN,$C56+3,INDEX('Základní list'!$B:$B,MATCH($B56,'Základní list'!$A:$A,0),1))</f>
        <v>0</v>
      </c>
      <c r="E56" s="96">
        <f>INDEX('1. závod'!$A:$BN,$C56+3,INDEX('Základní list'!$B:$B,MATCH($B56,'Základní list'!$A:$A,0),1)+2)</f>
      </c>
      <c r="F56" s="98">
        <f>INDEX('1. závod'!$A:$BN,$C56+3,INDEX('Základní list'!$B:$B,MATCH($B56,'Základní list'!$A:$A,0),1)-1)</f>
      </c>
      <c r="G56" s="101" t="s">
        <v>20</v>
      </c>
      <c r="H56" s="101">
        <v>14</v>
      </c>
      <c r="I56" s="96">
        <f>INDEX('2. závod'!$A:$BN,$H56+3,INDEX('Základní list'!$B:$B,MATCH($G56,'Základní list'!$A:$A,0),1))</f>
        <v>0</v>
      </c>
      <c r="J56" s="96">
        <f>INDEX('2. závod'!$A:$BN,$H56+3,INDEX('Základní list'!$B:$B,MATCH($G56,'Základní list'!$A:$A,0),1)+2)</f>
      </c>
      <c r="K56" s="98">
        <f>INDEX('2. závod'!$A:$BN,$H56+3,INDEX('Základní list'!$B:$B,MATCH($G56,'Základní list'!$A:$A,0),1)-1)</f>
      </c>
    </row>
    <row r="57" spans="1:11" ht="12.75">
      <c r="A57" s="97">
        <v>56</v>
      </c>
      <c r="B57" s="101" t="s">
        <v>20</v>
      </c>
      <c r="C57" s="101">
        <v>11</v>
      </c>
      <c r="D57" s="96">
        <f>INDEX('1. závod'!$A:$BN,$C57+3,INDEX('Základní list'!$B:$B,MATCH($B57,'Základní list'!$A:$A,0),1))</f>
        <v>0</v>
      </c>
      <c r="E57" s="96">
        <f>INDEX('1. závod'!$A:$BN,$C57+3,INDEX('Základní list'!$B:$B,MATCH($B57,'Základní list'!$A:$A,0),1)+2)</f>
      </c>
      <c r="F57" s="98">
        <f>INDEX('1. závod'!$A:$BN,$C57+3,INDEX('Základní list'!$B:$B,MATCH($B57,'Základní list'!$A:$A,0),1)-1)</f>
      </c>
      <c r="G57" s="101" t="s">
        <v>20</v>
      </c>
      <c r="H57" s="101">
        <v>12</v>
      </c>
      <c r="I57" s="96">
        <f>INDEX('2. závod'!$A:$BN,$H57+3,INDEX('Základní list'!$B:$B,MATCH($G57,'Základní list'!$A:$A,0),1))</f>
        <v>0</v>
      </c>
      <c r="J57" s="96">
        <f>INDEX('2. závod'!$A:$BN,$H57+3,INDEX('Základní list'!$B:$B,MATCH($G57,'Základní list'!$A:$A,0),1)+2)</f>
      </c>
      <c r="K57" s="98">
        <f>INDEX('2. závod'!$A:$BN,$H57+3,INDEX('Základní list'!$B:$B,MATCH($G57,'Základní list'!$A:$A,0),1)-1)</f>
      </c>
    </row>
    <row r="58" spans="1:11" ht="12.75">
      <c r="A58" s="97">
        <v>57</v>
      </c>
      <c r="B58" s="101" t="s">
        <v>20</v>
      </c>
      <c r="C58" s="101">
        <v>12</v>
      </c>
      <c r="D58" s="96">
        <f>INDEX('1. závod'!$A:$BN,$C58+3,INDEX('Základní list'!$B:$B,MATCH($B58,'Základní list'!$A:$A,0),1))</f>
        <v>0</v>
      </c>
      <c r="E58" s="96">
        <f>INDEX('1. závod'!$A:$BN,$C58+3,INDEX('Základní list'!$B:$B,MATCH($B58,'Základní list'!$A:$A,0),1)+2)</f>
      </c>
      <c r="F58" s="98">
        <f>INDEX('1. závod'!$A:$BN,$C58+3,INDEX('Základní list'!$B:$B,MATCH($B58,'Základní list'!$A:$A,0),1)-1)</f>
      </c>
      <c r="G58" s="101" t="s">
        <v>20</v>
      </c>
      <c r="H58" s="101">
        <v>13</v>
      </c>
      <c r="I58" s="96">
        <f>INDEX('2. závod'!$A:$BN,$H58+3,INDEX('Základní list'!$B:$B,MATCH($G58,'Základní list'!$A:$A,0),1))</f>
        <v>0</v>
      </c>
      <c r="J58" s="96">
        <f>INDEX('2. závod'!$A:$BN,$H58+3,INDEX('Základní list'!$B:$B,MATCH($G58,'Základní list'!$A:$A,0),1)+2)</f>
      </c>
      <c r="K58" s="98">
        <f>INDEX('2. závod'!$A:$BN,$H58+3,INDEX('Základní list'!$B:$B,MATCH($G58,'Základní list'!$A:$A,0),1)-1)</f>
      </c>
    </row>
    <row r="59" spans="1:11" ht="12.75">
      <c r="A59" s="97">
        <v>58</v>
      </c>
      <c r="B59" s="101" t="s">
        <v>20</v>
      </c>
      <c r="C59" s="101">
        <v>13</v>
      </c>
      <c r="D59" s="96">
        <f>INDEX('1. závod'!$A:$BN,$C59+3,INDEX('Základní list'!$B:$B,MATCH($B59,'Základní list'!$A:$A,0),1))</f>
        <v>0</v>
      </c>
      <c r="E59" s="96">
        <f>INDEX('1. závod'!$A:$BN,$C59+3,INDEX('Základní list'!$B:$B,MATCH($B59,'Základní list'!$A:$A,0),1)+2)</f>
      </c>
      <c r="F59" s="98">
        <f>INDEX('1. závod'!$A:$BN,$C59+3,INDEX('Základní list'!$B:$B,MATCH($B59,'Základní list'!$A:$A,0),1)-1)</f>
      </c>
      <c r="G59" s="101" t="s">
        <v>20</v>
      </c>
      <c r="H59" s="101">
        <v>14</v>
      </c>
      <c r="I59" s="96">
        <f>INDEX('2. závod'!$A:$BN,$H59+3,INDEX('Základní list'!$B:$B,MATCH($G59,'Základní list'!$A:$A,0),1))</f>
        <v>0</v>
      </c>
      <c r="J59" s="96">
        <f>INDEX('2. závod'!$A:$BN,$H59+3,INDEX('Základní list'!$B:$B,MATCH($G59,'Základní list'!$A:$A,0),1)+2)</f>
      </c>
      <c r="K59" s="98">
        <f>INDEX('2. závod'!$A:$BN,$H59+3,INDEX('Základní list'!$B:$B,MATCH($G59,'Základní list'!$A:$A,0),1)-1)</f>
      </c>
    </row>
    <row r="60" spans="2:8" ht="12.75">
      <c r="B60" s="100"/>
      <c r="C60" s="100"/>
      <c r="G60" s="100"/>
      <c r="H60" s="100"/>
    </row>
    <row r="61" spans="2:8" ht="12.75">
      <c r="B61" s="100"/>
      <c r="C61" s="100"/>
      <c r="G61" s="100"/>
      <c r="H61" s="100"/>
    </row>
    <row r="62" spans="2:8" ht="12.75">
      <c r="B62" s="100"/>
      <c r="C62" s="100"/>
      <c r="G62" s="100"/>
      <c r="H62" s="100"/>
    </row>
    <row r="63" spans="2:8" ht="12.75">
      <c r="B63" s="100"/>
      <c r="C63" s="100"/>
      <c r="G63" s="100"/>
      <c r="H63" s="100"/>
    </row>
    <row r="64" spans="2:8" ht="12.75">
      <c r="B64" s="100"/>
      <c r="C64" s="100"/>
      <c r="G64" s="100"/>
      <c r="H64" s="100"/>
    </row>
    <row r="65" spans="2:8" ht="12.75">
      <c r="B65" s="100"/>
      <c r="C65" s="100"/>
      <c r="G65" s="100"/>
      <c r="H65" s="100"/>
    </row>
    <row r="66" spans="2:8" ht="12.75">
      <c r="B66" s="100"/>
      <c r="C66" s="100"/>
      <c r="G66" s="100"/>
      <c r="H66" s="100"/>
    </row>
    <row r="67" spans="2:8" ht="12.75">
      <c r="B67" s="100"/>
      <c r="C67" s="100"/>
      <c r="G67" s="100"/>
      <c r="H67" s="100"/>
    </row>
    <row r="68" spans="2:8" ht="12.75">
      <c r="B68" s="100"/>
      <c r="C68" s="100"/>
      <c r="G68" s="100"/>
      <c r="H68" s="100"/>
    </row>
    <row r="69" spans="2:8" ht="12.75">
      <c r="B69" s="100"/>
      <c r="C69" s="100"/>
      <c r="G69" s="100"/>
      <c r="H69" s="100"/>
    </row>
    <row r="70" spans="2:8" ht="12.75">
      <c r="B70" s="100"/>
      <c r="C70" s="100"/>
      <c r="G70" s="100"/>
      <c r="H70" s="100"/>
    </row>
    <row r="71" spans="2:8" ht="12.75">
      <c r="B71" s="100"/>
      <c r="C71" s="100"/>
      <c r="G71" s="100"/>
      <c r="H71" s="100"/>
    </row>
    <row r="72" spans="2:8" ht="12.75">
      <c r="B72" s="100"/>
      <c r="C72" s="100"/>
      <c r="G72" s="100"/>
      <c r="H72" s="100"/>
    </row>
    <row r="73" spans="2:8" ht="12.75">
      <c r="B73" s="100"/>
      <c r="C73" s="100"/>
      <c r="G73" s="100"/>
      <c r="H73" s="100"/>
    </row>
    <row r="74" spans="2:8" ht="12.75">
      <c r="B74" s="100"/>
      <c r="C74" s="100"/>
      <c r="G74" s="100"/>
      <c r="H74" s="100"/>
    </row>
    <row r="75" spans="2:8" ht="12.75">
      <c r="B75" s="100"/>
      <c r="C75" s="100"/>
      <c r="G75" s="100"/>
      <c r="H75" s="100"/>
    </row>
    <row r="76" spans="2:3" ht="12.75">
      <c r="B76" s="100"/>
      <c r="C76" s="100"/>
    </row>
    <row r="77" spans="2:3" ht="12.75">
      <c r="B77" s="100"/>
      <c r="C77" s="100"/>
    </row>
    <row r="78" spans="2:3" ht="12.75">
      <c r="B78" s="100"/>
      <c r="C78" s="100"/>
    </row>
    <row r="79" spans="2:3" ht="12.75">
      <c r="B79" s="100"/>
      <c r="C79" s="100"/>
    </row>
    <row r="80" spans="2:3" ht="12.75">
      <c r="B80" s="100"/>
      <c r="C80" s="100"/>
    </row>
    <row r="81" spans="2:3" ht="12.75">
      <c r="B81" s="100"/>
      <c r="C81" s="100"/>
    </row>
    <row r="82" spans="2:3" ht="12.75">
      <c r="B82" s="100"/>
      <c r="C82" s="100"/>
    </row>
    <row r="83" spans="2:3" ht="12.75">
      <c r="B83" s="100"/>
      <c r="C83" s="100"/>
    </row>
    <row r="84" spans="2:3" ht="12.75">
      <c r="B84" s="100"/>
      <c r="C84" s="100"/>
    </row>
    <row r="85" spans="2:3" ht="12.75">
      <c r="B85" s="100"/>
      <c r="C85" s="100"/>
    </row>
    <row r="86" spans="2:3" ht="12.75">
      <c r="B86" s="100"/>
      <c r="C86" s="100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stonfo</cp:lastModifiedBy>
  <cp:lastPrinted>2010-10-10T13:44:57Z</cp:lastPrinted>
  <dcterms:created xsi:type="dcterms:W3CDTF">2001-02-19T07:45:56Z</dcterms:created>
  <dcterms:modified xsi:type="dcterms:W3CDTF">2011-08-12T17:02:53Z</dcterms:modified>
  <cp:category/>
  <cp:version/>
  <cp:contentType/>
  <cp:contentStatus/>
</cp:coreProperties>
</file>