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710" yWindow="65506" windowWidth="7680" windowHeight="8910" tabRatio="777" activeTab="1"/>
  </bookViews>
  <sheets>
    <sheet name="Základní list" sheetId="1" r:id="rId1"/>
    <sheet name="Výsledková listina" sheetId="2" r:id="rId2"/>
    <sheet name="1. závod" sheetId="3" r:id="rId3"/>
    <sheet name="2. závod" sheetId="4" r:id="rId4"/>
    <sheet name="3. závod" sheetId="5" r:id="rId5"/>
  </sheets>
  <externalReferences>
    <externalReference r:id="rId8"/>
    <externalReference r:id="rId9"/>
  </externalReferences>
  <definedNames>
    <definedName name="_xlnm._FilterDatabase" localSheetId="1" hidden="1">'Výsledková listina'!$A$8:$W$93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závod'!$A:$A</definedName>
    <definedName name="_xlnm.Print_Titles" localSheetId="3">'2. závod'!$A:$A</definedName>
    <definedName name="_xlnm.Print_Titles" localSheetId="1">'Výsledková listina'!$6:$8</definedName>
    <definedName name="_xlnm.Print_Area" localSheetId="2">'1. závod'!$A$1:$AO$18</definedName>
    <definedName name="_xlnm.Print_Area" localSheetId="3">'2. závod'!$A$1:$AO$18</definedName>
    <definedName name="_xlnm.Print_Area" localSheetId="1">'Výsledková listina'!$A$1:$T$95</definedName>
    <definedName name="wrn.sektor1." localSheetId="3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závod'!$N:$N,'1. závod'!#REF!</definedName>
    <definedName name="Z_5AB3ED42_6F34_11D3_9C22_00A0243EF9BD_.wvu.Cols" localSheetId="3" hidden="1">'2. závod'!#REF!,'2. závod'!#REF!,'2. závod'!$N:$N,'2. závod'!#REF!</definedName>
  </definedNames>
  <calcPr fullCalcOnLoad="1"/>
</workbook>
</file>

<file path=xl/sharedStrings.xml><?xml version="1.0" encoding="utf-8"?>
<sst xmlns="http://schemas.openxmlformats.org/spreadsheetml/2006/main" count="519" uniqueCount="138">
  <si>
    <t>1. Závod</t>
  </si>
  <si>
    <t>2. Závod</t>
  </si>
  <si>
    <t>Celkem</t>
  </si>
  <si>
    <t>Sektor</t>
  </si>
  <si>
    <t>CIPS</t>
  </si>
  <si>
    <t>Poř</t>
  </si>
  <si>
    <t>Body</t>
  </si>
  <si>
    <t>ID</t>
  </si>
  <si>
    <t>čís</t>
  </si>
  <si>
    <t>sk</t>
  </si>
  <si>
    <t>Místo konání:</t>
  </si>
  <si>
    <t>Druh závodu:</t>
  </si>
  <si>
    <t xml:space="preserve">Podpis pořadatele </t>
  </si>
  <si>
    <t>čís. sek</t>
  </si>
  <si>
    <t>Jméno</t>
  </si>
  <si>
    <t>hmotn.</t>
  </si>
  <si>
    <t>um.</t>
  </si>
  <si>
    <t>Závodník</t>
  </si>
  <si>
    <t>Podpis hl. rozhodčího</t>
  </si>
  <si>
    <t>A</t>
  </si>
  <si>
    <t>D</t>
  </si>
  <si>
    <t>E</t>
  </si>
  <si>
    <t>G</t>
  </si>
  <si>
    <t>C</t>
  </si>
  <si>
    <t>B</t>
  </si>
  <si>
    <t>F</t>
  </si>
  <si>
    <t>1 k</t>
  </si>
  <si>
    <t>2 k</t>
  </si>
  <si>
    <t>p</t>
  </si>
  <si>
    <t>SEKTOR</t>
  </si>
  <si>
    <t>Sektory</t>
  </si>
  <si>
    <t>Podpis garanta</t>
  </si>
  <si>
    <t>Index</t>
  </si>
  <si>
    <t>Základní popis závodů</t>
  </si>
  <si>
    <t>Datum konání: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</si>
  <si>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</si>
  <si>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</si>
  <si>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</si>
  <si>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</si>
  <si>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</si>
  <si>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</si>
  <si>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</si>
  <si>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</si>
  <si>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</si>
  <si>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Naloveno</t>
  </si>
  <si>
    <t>CELKEM</t>
  </si>
  <si>
    <t>Maximálně naloveno</t>
  </si>
  <si>
    <t>Los</t>
  </si>
  <si>
    <t>H</t>
  </si>
  <si>
    <t>1.záv.</t>
  </si>
  <si>
    <t>2.záv.</t>
  </si>
  <si>
    <t>M</t>
  </si>
  <si>
    <t>Podpis</t>
  </si>
  <si>
    <t>I</t>
  </si>
  <si>
    <t>J</t>
  </si>
  <si>
    <t>K</t>
  </si>
  <si>
    <t>L</t>
  </si>
  <si>
    <t>Reg.</t>
  </si>
  <si>
    <t>počet</t>
  </si>
  <si>
    <t>Počet juniorů (J,JŽ)</t>
  </si>
  <si>
    <t>Počet kadetů (K,KŽ)</t>
  </si>
  <si>
    <t>Počet žen (Ž,KŽ,JŽ)</t>
  </si>
  <si>
    <t>Počet hendikepovaných (H)</t>
  </si>
  <si>
    <t>Počet mužů (M)</t>
  </si>
  <si>
    <t>Na základním listě se vypisuje jen hlavička místo konání, až hl. rozhodčí</t>
  </si>
  <si>
    <t>list Výsledková listina:</t>
  </si>
  <si>
    <t>2. pořadí losování. Na jeho základě můžeme třídit tabulku.</t>
  </si>
  <si>
    <t>1. jména, kategorii a registračka (REG.). Když nevím vyplním jednoznačný identifikátor (nesmí se opakovat). Družstvo není rozhodující</t>
  </si>
  <si>
    <t>3.  sektor a místo na základě losu (sl F,G). Po výpočtu na základě klávesy F9 se vyplní list 1. závod popřípadě 2. závod.</t>
  </si>
  <si>
    <t>list x.závod.</t>
  </si>
  <si>
    <t>- při správně vyplněných sektorech v listě Výsledková listina jsou v každém místě správně předplněn. závodníci.</t>
  </si>
  <si>
    <t>1. vypisuje se jen hmotnost a to v gramech. Umístění se vypočítává (klávesa F9) a automaticky se přenáší na list Výsledková listina</t>
  </si>
  <si>
    <t>při celkovém umístění nedokážu automaticky vyřešit pořadí při stejném počtu bodů a závodníky, kteří se účastní jen jednoho závodu.</t>
  </si>
  <si>
    <t>Je třeba proto provést:</t>
  </si>
  <si>
    <t>1. setřídit tabulku s výsledky: 1- počet závodů sestupně (sl S), 2- body vzestupně (sl. O), 3- CIPS sestupně (sl.N)</t>
  </si>
  <si>
    <t>2. opravit předpřipravené pořadí v sloupci P</t>
  </si>
  <si>
    <t>případné diskvalifikace a penalizace se mohou řešit úpravou pořadí, ale je třeba napsat do kolonky podpis důvod.</t>
  </si>
  <si>
    <t>sloupce T-X jsou pro moji kontrolu na registračky, je možné smazat</t>
  </si>
  <si>
    <t>list Závod družstev</t>
  </si>
  <si>
    <t>řeší počítání družstev, jména a ostatní údaje se dotahují z ostatních tabulek na základě vyplnění sloupce REG (sl. B)</t>
  </si>
  <si>
    <t>Výsledková listina</t>
  </si>
  <si>
    <t>Sponzor:</t>
  </si>
  <si>
    <t>Garant:</t>
  </si>
  <si>
    <t xml:space="preserve">MO </t>
  </si>
  <si>
    <t>Černý Radek</t>
  </si>
  <si>
    <t>Komárek Sven</t>
  </si>
  <si>
    <t>Douša Jan</t>
  </si>
  <si>
    <t>Čugi</t>
  </si>
  <si>
    <t>Funda Petr</t>
  </si>
  <si>
    <t>Smola Pavel</t>
  </si>
  <si>
    <t>Vele Patrik</t>
  </si>
  <si>
    <t>Částka Martin</t>
  </si>
  <si>
    <t>Buriánek Jarda</t>
  </si>
  <si>
    <t>Kocián Oldřich</t>
  </si>
  <si>
    <t>Kopecký Josef</t>
  </si>
  <si>
    <t>Malypetr Zdeněk</t>
  </si>
  <si>
    <t>Fejfar Kamil</t>
  </si>
  <si>
    <t>Čečil Lukáš</t>
  </si>
  <si>
    <t>Matas Míra</t>
  </si>
  <si>
    <t>Kuneš Luboš</t>
  </si>
  <si>
    <t>Fiala Michal</t>
  </si>
  <si>
    <t>Pokorný František</t>
  </si>
  <si>
    <t>Technik</t>
  </si>
  <si>
    <t>Azbest</t>
  </si>
  <si>
    <t>Pluchta Petr</t>
  </si>
  <si>
    <t>Baranka Vladimír</t>
  </si>
  <si>
    <t>Linhart Luděk</t>
  </si>
  <si>
    <t>Kovanda Jiří</t>
  </si>
  <si>
    <t>Bromovský Petr</t>
  </si>
  <si>
    <t>Staněk Kája</t>
  </si>
  <si>
    <t>Staněk Kája Děda</t>
  </si>
  <si>
    <t>Staňková Lenka</t>
  </si>
  <si>
    <t>Bechyňská Kačule</t>
  </si>
  <si>
    <t>Ševčík Josef</t>
  </si>
  <si>
    <t>Tůma David</t>
  </si>
  <si>
    <t>Stejskal Míra</t>
  </si>
  <si>
    <t>Tóth Petr</t>
  </si>
  <si>
    <t>Kasl Luboš</t>
  </si>
  <si>
    <t>Stříbrský Viktor</t>
  </si>
  <si>
    <t>Kříž Petr</t>
  </si>
  <si>
    <t>Sičák Pavel</t>
  </si>
  <si>
    <t>Havlíček Petr</t>
  </si>
  <si>
    <t>Dohnal Pepa</t>
  </si>
  <si>
    <t>Vodička Miloslav</t>
  </si>
  <si>
    <t>Koubek František</t>
  </si>
  <si>
    <t>Piňďour</t>
  </si>
  <si>
    <t>Vlasáková Markéta</t>
  </si>
  <si>
    <t>Štěpnička Milan</t>
  </si>
  <si>
    <t>Štěpnička Radek</t>
  </si>
  <si>
    <t>Štěpnička Martin</t>
  </si>
  <si>
    <t>Mikeš František</t>
  </si>
  <si>
    <t>Mikeš Ondra</t>
  </si>
  <si>
    <t>Vatěra Miroslav</t>
  </si>
  <si>
    <t>Horvát Dušan</t>
  </si>
  <si>
    <t>3. Závod</t>
  </si>
  <si>
    <t>3 závod</t>
  </si>
  <si>
    <t>3.záv.</t>
  </si>
  <si>
    <t>prům závodník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</si>
</sst>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i/>
      <sz val="10"/>
      <name val="Arial CE"/>
      <family val="2"/>
    </font>
    <font>
      <sz val="12"/>
      <name val="Times New Roman"/>
      <family val="1"/>
    </font>
    <font>
      <b/>
      <i/>
      <sz val="12"/>
      <name val="Arial CE"/>
      <family val="0"/>
    </font>
    <font>
      <b/>
      <i/>
      <u val="single"/>
      <sz val="12"/>
      <name val="Arial CE"/>
      <family val="0"/>
    </font>
    <font>
      <b/>
      <sz val="12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2" fillId="0" borderId="14" xfId="0" applyFont="1" applyBorder="1" applyAlignment="1" applyProtection="1" quotePrefix="1">
      <alignment horizontal="center" vertical="center" wrapText="1"/>
      <protection hidden="1"/>
    </xf>
    <xf numFmtId="0" fontId="2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 locked="0"/>
    </xf>
    <xf numFmtId="0" fontId="1" fillId="0" borderId="21" xfId="0" applyFont="1" applyBorder="1" applyAlignment="1" applyProtection="1">
      <alignment horizontal="center" vertical="center"/>
      <protection hidden="1" locked="0"/>
    </xf>
    <xf numFmtId="0" fontId="1" fillId="0" borderId="23" xfId="0" applyFont="1" applyBorder="1" applyAlignment="1" applyProtection="1">
      <alignment horizontal="left" vertical="center"/>
      <protection hidden="1" locked="0"/>
    </xf>
    <xf numFmtId="0" fontId="1" fillId="0" borderId="20" xfId="0" applyFont="1" applyBorder="1" applyAlignment="1" applyProtection="1">
      <alignment vertical="center"/>
      <protection hidden="1" locked="0"/>
    </xf>
    <xf numFmtId="0" fontId="1" fillId="0" borderId="20" xfId="0" applyFont="1" applyBorder="1" applyAlignment="1" applyProtection="1">
      <alignment horizontal="center" vertical="center"/>
      <protection hidden="1" locked="0"/>
    </xf>
    <xf numFmtId="0" fontId="1" fillId="0" borderId="24" xfId="0" applyFont="1" applyBorder="1" applyAlignment="1" applyProtection="1">
      <alignment horizontal="left" vertical="center"/>
      <protection hidden="1" locked="0"/>
    </xf>
    <xf numFmtId="0" fontId="1" fillId="0" borderId="25" xfId="0" applyFont="1" applyBorder="1" applyAlignment="1" applyProtection="1">
      <alignment horizontal="center" vertical="center"/>
      <protection hidden="1" locked="0"/>
    </xf>
    <xf numFmtId="0" fontId="1" fillId="0" borderId="26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 quotePrefix="1">
      <alignment vertical="center" wrapText="1"/>
      <protection hidden="1"/>
    </xf>
    <xf numFmtId="0" fontId="4" fillId="0" borderId="29" xfId="0" applyFont="1" applyBorder="1" applyAlignment="1" applyProtection="1" quotePrefix="1">
      <alignment vertical="center" wrapText="1"/>
      <protection hidden="1"/>
    </xf>
    <xf numFmtId="0" fontId="1" fillId="0" borderId="0" xfId="0" applyFont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vertical="center" wrapText="1"/>
      <protection hidden="1" locked="0"/>
    </xf>
    <xf numFmtId="0" fontId="0" fillId="0" borderId="0" xfId="0" applyAlignment="1">
      <alignment horizontal="center" vertical="center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 locked="0"/>
    </xf>
    <xf numFmtId="3" fontId="2" fillId="0" borderId="30" xfId="0" applyNumberFormat="1" applyFont="1" applyBorder="1" applyAlignment="1" applyProtection="1">
      <alignment horizontal="right" vertical="center" wrapText="1"/>
      <protection hidden="1"/>
    </xf>
    <xf numFmtId="3" fontId="2" fillId="0" borderId="20" xfId="0" applyNumberFormat="1" applyFont="1" applyBorder="1" applyAlignment="1" applyProtection="1">
      <alignment horizontal="right" vertical="center" wrapText="1"/>
      <protection hidden="1"/>
    </xf>
    <xf numFmtId="3" fontId="8" fillId="0" borderId="20" xfId="0" applyNumberFormat="1" applyFont="1" applyBorder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1" fillId="0" borderId="31" xfId="0" applyFont="1" applyBorder="1" applyAlignment="1" applyProtection="1">
      <alignment horizontal="center" vertical="center" wrapText="1"/>
      <protection hidden="1"/>
    </xf>
    <xf numFmtId="0" fontId="0" fillId="0" borderId="32" xfId="0" applyBorder="1" applyAlignment="1" applyProtection="1">
      <alignment vertical="center" wrapText="1"/>
      <protection hidden="1" locked="0"/>
    </xf>
    <xf numFmtId="0" fontId="1" fillId="0" borderId="33" xfId="0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vertical="center" wrapText="1"/>
      <protection hidden="1"/>
    </xf>
    <xf numFmtId="0" fontId="0" fillId="0" borderId="24" xfId="0" applyBorder="1" applyAlignment="1" applyProtection="1">
      <alignment vertical="center" wrapText="1"/>
      <protection hidden="1"/>
    </xf>
    <xf numFmtId="0" fontId="2" fillId="0" borderId="22" xfId="0" applyFont="1" applyBorder="1" applyAlignment="1" applyProtection="1" quotePrefix="1">
      <alignment horizontal="left" vertical="center" wrapText="1"/>
      <protection hidden="1"/>
    </xf>
    <xf numFmtId="0" fontId="2" fillId="0" borderId="26" xfId="0" applyFont="1" applyBorder="1" applyAlignment="1" applyProtection="1" quotePrefix="1">
      <alignment horizontal="left" vertical="center" wrapText="1"/>
      <protection hidden="1"/>
    </xf>
    <xf numFmtId="0" fontId="0" fillId="0" borderId="35" xfId="0" applyBorder="1" applyAlignment="1" applyProtection="1">
      <alignment vertical="center" wrapText="1"/>
      <protection hidden="1" locked="0"/>
    </xf>
    <xf numFmtId="0" fontId="0" fillId="0" borderId="18" xfId="0" applyBorder="1" applyAlignment="1" applyProtection="1">
      <alignment vertical="center" wrapText="1"/>
      <protection hidden="1"/>
    </xf>
    <xf numFmtId="0" fontId="1" fillId="0" borderId="36" xfId="0" applyFont="1" applyBorder="1" applyAlignment="1" applyProtection="1" quotePrefix="1">
      <alignment horizontal="center" vertical="center" wrapText="1"/>
      <protection hidden="1"/>
    </xf>
    <xf numFmtId="0" fontId="1" fillId="0" borderId="37" xfId="0" applyFont="1" applyBorder="1" applyAlignment="1" applyProtection="1" quotePrefix="1">
      <alignment horizontal="center" vertical="center" wrapText="1"/>
      <protection hidden="1"/>
    </xf>
    <xf numFmtId="0" fontId="9" fillId="0" borderId="0" xfId="0" applyFont="1" applyAlignment="1">
      <alignment/>
    </xf>
    <xf numFmtId="0" fontId="1" fillId="0" borderId="20" xfId="0" applyFont="1" applyBorder="1" applyAlignment="1" applyProtection="1">
      <alignment horizontal="right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right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 locked="0"/>
    </xf>
    <xf numFmtId="0" fontId="1" fillId="0" borderId="17" xfId="0" applyFont="1" applyBorder="1" applyAlignment="1" applyProtection="1">
      <alignment horizontal="center" vertical="center"/>
      <protection hidden="1" locked="0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vertical="center" wrapText="1"/>
      <protection hidden="1" locked="0"/>
    </xf>
    <xf numFmtId="0" fontId="2" fillId="0" borderId="20" xfId="0" applyFont="1" applyBorder="1" applyAlignment="1" applyProtection="1">
      <alignment/>
      <protection hidden="1"/>
    </xf>
    <xf numFmtId="0" fontId="2" fillId="0" borderId="20" xfId="0" applyFont="1" applyBorder="1" applyAlignment="1">
      <alignment/>
    </xf>
    <xf numFmtId="0" fontId="1" fillId="0" borderId="38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 quotePrefix="1">
      <alignment horizontal="center" vertical="center" wrapText="1"/>
      <protection hidden="1"/>
    </xf>
    <xf numFmtId="0" fontId="1" fillId="0" borderId="39" xfId="0" applyFont="1" applyBorder="1" applyAlignment="1" applyProtection="1" quotePrefix="1">
      <alignment horizontal="center" vertical="center" wrapText="1"/>
      <protection hidden="1"/>
    </xf>
    <xf numFmtId="0" fontId="1" fillId="0" borderId="17" xfId="0" applyFont="1" applyBorder="1" applyAlignment="1" applyProtection="1">
      <alignment vertical="center"/>
      <protection hidden="1" locked="0"/>
    </xf>
    <xf numFmtId="0" fontId="1" fillId="0" borderId="18" xfId="0" applyFont="1" applyBorder="1" applyAlignment="1" applyProtection="1">
      <alignment horizontal="left" vertical="center"/>
      <protection hidden="1" locked="0"/>
    </xf>
    <xf numFmtId="0" fontId="12" fillId="0" borderId="0" xfId="0" applyFont="1" applyAlignment="1">
      <alignment/>
    </xf>
    <xf numFmtId="49" fontId="1" fillId="0" borderId="0" xfId="0" applyNumberFormat="1" applyFont="1" applyAlignment="1" applyProtection="1">
      <alignment/>
      <protection hidden="1" locked="0"/>
    </xf>
    <xf numFmtId="0" fontId="8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0" fontId="1" fillId="0" borderId="17" xfId="0" applyFont="1" applyBorder="1" applyAlignment="1" applyProtection="1">
      <alignment vertical="center"/>
      <protection hidden="1"/>
    </xf>
    <xf numFmtId="0" fontId="1" fillId="0" borderId="40" xfId="0" applyFont="1" applyBorder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vertical="center"/>
      <protection hidden="1" locked="0"/>
    </xf>
    <xf numFmtId="0" fontId="1" fillId="0" borderId="39" xfId="0" applyFont="1" applyBorder="1" applyAlignment="1" applyProtection="1">
      <alignment horizontal="right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 locked="0"/>
    </xf>
    <xf numFmtId="0" fontId="1" fillId="0" borderId="24" xfId="0" applyFont="1" applyFill="1" applyBorder="1" applyAlignment="1" applyProtection="1">
      <alignment horizontal="left" vertical="center"/>
      <protection hidden="1" locked="0"/>
    </xf>
    <xf numFmtId="0" fontId="1" fillId="0" borderId="41" xfId="0" applyFont="1" applyFill="1" applyBorder="1" applyAlignment="1" applyProtection="1">
      <alignment vertical="center"/>
      <protection hidden="1" locked="0"/>
    </xf>
    <xf numFmtId="0" fontId="1" fillId="0" borderId="25" xfId="0" applyFont="1" applyFill="1" applyBorder="1" applyAlignment="1" applyProtection="1">
      <alignment horizontal="center" vertical="center"/>
      <protection hidden="1" locked="0"/>
    </xf>
    <xf numFmtId="0" fontId="1" fillId="0" borderId="21" xfId="0" applyFont="1" applyFill="1" applyBorder="1" applyAlignment="1" applyProtection="1">
      <alignment horizontal="right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right" vertical="center"/>
      <protection hidden="1"/>
    </xf>
    <xf numFmtId="0" fontId="1" fillId="0" borderId="24" xfId="0" applyFont="1" applyFill="1" applyBorder="1" applyAlignment="1" applyProtection="1">
      <alignment horizontal="center" vertical="center"/>
      <protection hidden="1"/>
    </xf>
    <xf numFmtId="0" fontId="1" fillId="0" borderId="28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>
      <alignment/>
    </xf>
    <xf numFmtId="0" fontId="1" fillId="0" borderId="36" xfId="0" applyFont="1" applyFill="1" applyBorder="1" applyAlignment="1" applyProtection="1">
      <alignment vertical="center"/>
      <protection hidden="1" locked="0"/>
    </xf>
    <xf numFmtId="0" fontId="0" fillId="0" borderId="0" xfId="0" applyFont="1" applyAlignment="1" applyProtection="1">
      <alignment horizontal="left"/>
      <protection hidden="1"/>
    </xf>
    <xf numFmtId="0" fontId="1" fillId="0" borderId="23" xfId="0" applyFont="1" applyFill="1" applyBorder="1" applyAlignment="1" applyProtection="1">
      <alignment horizontal="left" vertical="center"/>
      <protection hidden="1" locked="0"/>
    </xf>
    <xf numFmtId="0" fontId="1" fillId="0" borderId="23" xfId="0" applyFont="1" applyFill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left" vertical="center"/>
      <protection hidden="1"/>
    </xf>
    <xf numFmtId="0" fontId="1" fillId="0" borderId="42" xfId="0" applyFont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right" vertical="center"/>
      <protection hidden="1"/>
    </xf>
    <xf numFmtId="0" fontId="1" fillId="0" borderId="43" xfId="0" applyFont="1" applyBorder="1" applyAlignment="1" applyProtection="1">
      <alignment horizontal="right" vertical="center"/>
      <protection hidden="1"/>
    </xf>
    <xf numFmtId="0" fontId="1" fillId="0" borderId="30" xfId="0" applyFont="1" applyBorder="1" applyAlignment="1" applyProtection="1">
      <alignment horizontal="right" vertical="center"/>
      <protection hidden="1"/>
    </xf>
    <xf numFmtId="0" fontId="1" fillId="0" borderId="20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20" xfId="0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3" fillId="0" borderId="0" xfId="0" applyFont="1" applyAlignment="1" applyProtection="1">
      <alignment horizontal="center"/>
      <protection hidden="1"/>
    </xf>
    <xf numFmtId="0" fontId="1" fillId="0" borderId="44" xfId="0" applyFont="1" applyBorder="1" applyAlignment="1" applyProtection="1">
      <alignment horizontal="center" vertical="center"/>
      <protection hidden="1"/>
    </xf>
    <xf numFmtId="0" fontId="1" fillId="0" borderId="45" xfId="0" applyFont="1" applyBorder="1" applyAlignment="1" applyProtection="1">
      <alignment horizontal="center" vertical="center"/>
      <protection hidden="1"/>
    </xf>
    <xf numFmtId="0" fontId="1" fillId="0" borderId="46" xfId="0" applyFont="1" applyBorder="1" applyAlignment="1" applyProtection="1">
      <alignment horizontal="center" vertical="center"/>
      <protection hidden="1"/>
    </xf>
    <xf numFmtId="0" fontId="1" fillId="0" borderId="47" xfId="0" applyFont="1" applyBorder="1" applyAlignment="1" applyProtection="1">
      <alignment horizontal="center" vertical="center" wrapText="1"/>
      <protection hidden="1" locked="0"/>
    </xf>
    <xf numFmtId="0" fontId="1" fillId="0" borderId="48" xfId="0" applyFont="1" applyBorder="1" applyAlignment="1" applyProtection="1">
      <alignment horizontal="center" vertical="center" wrapText="1"/>
      <protection hidden="1" locked="0"/>
    </xf>
    <xf numFmtId="0" fontId="1" fillId="0" borderId="26" xfId="0" applyFont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left"/>
      <protection hidden="1"/>
    </xf>
    <xf numFmtId="0" fontId="1" fillId="0" borderId="49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1" fillId="0" borderId="50" xfId="0" applyFont="1" applyBorder="1" applyAlignment="1" applyProtection="1">
      <alignment horizontal="center" vertical="center"/>
      <protection hidden="1"/>
    </xf>
    <xf numFmtId="0" fontId="1" fillId="0" borderId="51" xfId="0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32" xfId="0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52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1" fillId="0" borderId="56" xfId="0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4" fillId="0" borderId="59" xfId="0" applyFont="1" applyBorder="1" applyAlignment="1" applyProtection="1">
      <alignment horizontal="center" vertical="center" textRotation="90" wrapText="1"/>
      <protection hidden="1"/>
    </xf>
    <xf numFmtId="0" fontId="2" fillId="0" borderId="60" xfId="0" applyFont="1" applyBorder="1" applyAlignment="1" applyProtection="1">
      <alignment horizontal="center"/>
      <protection hidden="1" locked="0"/>
    </xf>
    <xf numFmtId="0" fontId="2" fillId="0" borderId="35" xfId="0" applyFont="1" applyBorder="1" applyAlignment="1" applyProtection="1">
      <alignment horizontal="center"/>
      <protection hidden="1" locked="0"/>
    </xf>
    <xf numFmtId="0" fontId="2" fillId="0" borderId="37" xfId="0" applyFont="1" applyBorder="1" applyAlignment="1" applyProtection="1">
      <alignment horizontal="center"/>
      <protection hidden="1" locked="0"/>
    </xf>
    <xf numFmtId="0" fontId="2" fillId="0" borderId="61" xfId="0" applyFont="1" applyBorder="1" applyAlignment="1" applyProtection="1">
      <alignment horizontal="center"/>
      <protection hidden="1"/>
    </xf>
    <xf numFmtId="0" fontId="2" fillId="0" borderId="51" xfId="0" applyFont="1" applyBorder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center"/>
      <protection hidden="1"/>
    </xf>
    <xf numFmtId="0" fontId="1" fillId="0" borderId="57" xfId="0" applyFont="1" applyBorder="1" applyAlignment="1" applyProtection="1">
      <alignment horizontal="center" vertical="center" wrapText="1"/>
      <protection hidden="1"/>
    </xf>
    <xf numFmtId="0" fontId="1" fillId="0" borderId="62" xfId="0" applyFont="1" applyBorder="1" applyAlignment="1" applyProtection="1">
      <alignment horizontal="center" vertical="center" wrapText="1"/>
      <protection hidden="1"/>
    </xf>
    <xf numFmtId="0" fontId="1" fillId="0" borderId="58" xfId="0" applyFont="1" applyBorder="1" applyAlignment="1" applyProtection="1">
      <alignment horizontal="center" vertical="center" wrapText="1"/>
      <protection hidden="1"/>
    </xf>
    <xf numFmtId="0" fontId="2" fillId="0" borderId="59" xfId="0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center"/>
      <protection hidden="1" locked="0"/>
    </xf>
    <xf numFmtId="0" fontId="2" fillId="0" borderId="63" xfId="0" applyFont="1" applyBorder="1" applyAlignment="1" applyProtection="1">
      <alignment horizontal="center"/>
      <protection hidden="1" locked="0"/>
    </xf>
    <xf numFmtId="0" fontId="1" fillId="0" borderId="21" xfId="0" applyFont="1" applyBorder="1" applyAlignment="1" applyProtection="1">
      <alignment vertical="center"/>
      <protection hidden="1" locked="0"/>
    </xf>
    <xf numFmtId="0" fontId="2" fillId="0" borderId="42" xfId="0" applyFont="1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vertical="center" wrapText="1"/>
      <protection hidden="1" locked="0"/>
    </xf>
    <xf numFmtId="0" fontId="1" fillId="0" borderId="43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V&#253;sledky_Kuka&#269;ky_10_SO+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V&#253;sledky_Kuka&#269;ky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kladní list"/>
      <sheetName val="Výsledková listina"/>
      <sheetName val="1. závod"/>
      <sheetName val="2. závod"/>
    </sheetNames>
    <sheetDataSet>
      <sheetData sheetId="1">
        <row r="2">
          <cell r="B2" t="str">
            <v>Místo konání: Týnec nad Labem</v>
          </cell>
        </row>
        <row r="3">
          <cell r="B3" t="str">
            <v>Druh závodu: O Pohár Kukajících vlků</v>
          </cell>
        </row>
        <row r="4">
          <cell r="B4" t="str">
            <v>Datum: 3.-5.7.2010</v>
          </cell>
        </row>
        <row r="6">
          <cell r="B6" t="str">
            <v>Závodník</v>
          </cell>
          <cell r="Q6" t="str">
            <v>1 k</v>
          </cell>
          <cell r="R6" t="str">
            <v>2 k</v>
          </cell>
        </row>
        <row r="8">
          <cell r="B8" t="str">
            <v>Příjmení jméno</v>
          </cell>
        </row>
        <row r="9">
          <cell r="B9" t="str">
            <v>Štěpnička Milan</v>
          </cell>
          <cell r="Q9" t="str">
            <v>B6</v>
          </cell>
          <cell r="R9" t="str">
            <v>C3</v>
          </cell>
        </row>
        <row r="10">
          <cell r="B10" t="str">
            <v>Stříbrský Viktor</v>
          </cell>
          <cell r="Q10" t="str">
            <v>C10</v>
          </cell>
          <cell r="R10" t="str">
            <v>C4</v>
          </cell>
        </row>
        <row r="11">
          <cell r="B11" t="str">
            <v>Štěpnička Radek</v>
          </cell>
          <cell r="Q11" t="str">
            <v>C4</v>
          </cell>
          <cell r="R11" t="str">
            <v>A12</v>
          </cell>
        </row>
        <row r="12">
          <cell r="B12" t="str">
            <v>Kříž Petr</v>
          </cell>
          <cell r="Q12" t="str">
            <v>D3</v>
          </cell>
          <cell r="R12" t="str">
            <v>D8</v>
          </cell>
        </row>
        <row r="13">
          <cell r="B13" t="str">
            <v>Kasl Luboš</v>
          </cell>
          <cell r="Q13" t="str">
            <v>D12</v>
          </cell>
          <cell r="R13" t="str">
            <v>A10</v>
          </cell>
        </row>
        <row r="14">
          <cell r="B14" t="str">
            <v>Bromovský Petr</v>
          </cell>
          <cell r="Q14" t="str">
            <v>B5</v>
          </cell>
          <cell r="R14" t="str">
            <v>A5</v>
          </cell>
        </row>
        <row r="15">
          <cell r="B15" t="str">
            <v>Douša Jan</v>
          </cell>
          <cell r="Q15" t="str">
            <v>D10</v>
          </cell>
          <cell r="R15" t="str">
            <v>D12</v>
          </cell>
        </row>
        <row r="16">
          <cell r="B16" t="str">
            <v>Kuneš Luboš</v>
          </cell>
          <cell r="Q16" t="str">
            <v>A7</v>
          </cell>
          <cell r="R16" t="str">
            <v>C12</v>
          </cell>
        </row>
        <row r="17">
          <cell r="B17" t="str">
            <v>Havlíček Petr</v>
          </cell>
          <cell r="Q17" t="str">
            <v>A8</v>
          </cell>
          <cell r="R17" t="str">
            <v>B5</v>
          </cell>
        </row>
        <row r="18">
          <cell r="B18" t="str">
            <v>Čečil Lukáš</v>
          </cell>
          <cell r="Q18" t="str">
            <v>B12</v>
          </cell>
          <cell r="R18" t="str">
            <v>C10</v>
          </cell>
        </row>
        <row r="19">
          <cell r="B19" t="str">
            <v>Azbest</v>
          </cell>
          <cell r="Q19" t="str">
            <v>A3</v>
          </cell>
          <cell r="R19" t="str">
            <v>A8</v>
          </cell>
        </row>
        <row r="20">
          <cell r="B20" t="str">
            <v>Staněk Kája</v>
          </cell>
          <cell r="Q20" t="str">
            <v>D11</v>
          </cell>
          <cell r="R20" t="str">
            <v>A13</v>
          </cell>
        </row>
        <row r="21">
          <cell r="B21" t="str">
            <v>Technik</v>
          </cell>
          <cell r="Q21" t="str">
            <v>C9</v>
          </cell>
          <cell r="R21" t="str">
            <v>D2</v>
          </cell>
        </row>
        <row r="22">
          <cell r="B22" t="str">
            <v>Čugi</v>
          </cell>
          <cell r="Q22" t="str">
            <v>D7</v>
          </cell>
          <cell r="R22" t="str">
            <v>C5</v>
          </cell>
        </row>
        <row r="23">
          <cell r="B23" t="str">
            <v>Funda Petr</v>
          </cell>
          <cell r="Q23" t="str">
            <v>A10</v>
          </cell>
          <cell r="R23" t="str">
            <v>B2</v>
          </cell>
        </row>
        <row r="24">
          <cell r="B24" t="str">
            <v>Smola Pavel</v>
          </cell>
          <cell r="Q24" t="str">
            <v>C3</v>
          </cell>
          <cell r="R24" t="str">
            <v>B7</v>
          </cell>
        </row>
        <row r="25">
          <cell r="B25" t="str">
            <v>Vatěra Miroslav</v>
          </cell>
          <cell r="Q25" t="str">
            <v>D13</v>
          </cell>
          <cell r="R25" t="str">
            <v>B6</v>
          </cell>
        </row>
        <row r="26">
          <cell r="B26" t="str">
            <v>Černý Radek</v>
          </cell>
          <cell r="Q26" t="str">
            <v>D4</v>
          </cell>
          <cell r="R26" t="str">
            <v>A11</v>
          </cell>
        </row>
        <row r="27">
          <cell r="B27" t="str">
            <v>Ševčík Josef</v>
          </cell>
          <cell r="Q27" t="str">
            <v>B3</v>
          </cell>
          <cell r="R27" t="str">
            <v>A3</v>
          </cell>
        </row>
        <row r="28">
          <cell r="B28" t="str">
            <v>Štěpnička Martin</v>
          </cell>
          <cell r="Q28" t="str">
            <v>A4</v>
          </cell>
          <cell r="R28" t="str">
            <v>B8</v>
          </cell>
        </row>
        <row r="29">
          <cell r="B29" t="str">
            <v>Vodička Miloslav</v>
          </cell>
          <cell r="Q29" t="str">
            <v>A5</v>
          </cell>
          <cell r="R29" t="str">
            <v>D13</v>
          </cell>
        </row>
        <row r="30">
          <cell r="B30" t="str">
            <v>Tůma David</v>
          </cell>
          <cell r="Q30" t="str">
            <v>A2</v>
          </cell>
          <cell r="R30" t="str">
            <v>D11</v>
          </cell>
        </row>
        <row r="31">
          <cell r="B31" t="str">
            <v>Pluchta Petr</v>
          </cell>
          <cell r="Q31" t="str">
            <v>C8</v>
          </cell>
          <cell r="R31" t="str">
            <v>B10</v>
          </cell>
        </row>
        <row r="32">
          <cell r="B32" t="str">
            <v>Vele Patrik</v>
          </cell>
          <cell r="Q32" t="str">
            <v>B11</v>
          </cell>
          <cell r="R32" t="str">
            <v>C8</v>
          </cell>
        </row>
        <row r="33">
          <cell r="B33" t="str">
            <v>Stejskal Míra</v>
          </cell>
          <cell r="Q33" t="str">
            <v>A11</v>
          </cell>
          <cell r="R33" t="str">
            <v>C6</v>
          </cell>
        </row>
        <row r="34">
          <cell r="B34" t="str">
            <v>Pokorný František</v>
          </cell>
          <cell r="Q34" t="str">
            <v>D2</v>
          </cell>
          <cell r="R34" t="str">
            <v>C9</v>
          </cell>
        </row>
        <row r="35">
          <cell r="B35" t="str">
            <v>Dohnal Pepa</v>
          </cell>
          <cell r="Q35" t="str">
            <v>C11</v>
          </cell>
          <cell r="R35" t="str">
            <v>D9</v>
          </cell>
        </row>
        <row r="36">
          <cell r="B36" t="str">
            <v>Piňďour</v>
          </cell>
          <cell r="Q36" t="str">
            <v>B7</v>
          </cell>
          <cell r="R36" t="str">
            <v>C2</v>
          </cell>
        </row>
        <row r="37">
          <cell r="B37" t="str">
            <v>Tóth Petr</v>
          </cell>
          <cell r="Q37" t="str">
            <v>A6</v>
          </cell>
          <cell r="R37" t="str">
            <v>D3</v>
          </cell>
        </row>
        <row r="38">
          <cell r="B38" t="str">
            <v>Sičák Pavel</v>
          </cell>
          <cell r="Q38" t="str">
            <v>A13</v>
          </cell>
          <cell r="R38" t="str">
            <v>D4</v>
          </cell>
        </row>
        <row r="39">
          <cell r="B39" t="str">
            <v>Staněk Kája Děda</v>
          </cell>
          <cell r="Q39" t="str">
            <v>C12</v>
          </cell>
          <cell r="R39" t="str">
            <v>D5</v>
          </cell>
        </row>
        <row r="40">
          <cell r="B40" t="str">
            <v>Fejfar Kamil</v>
          </cell>
          <cell r="Q40" t="str">
            <v>C1</v>
          </cell>
          <cell r="R40" t="str">
            <v>C1</v>
          </cell>
        </row>
        <row r="41">
          <cell r="B41" t="str">
            <v>Buriánek Jarda</v>
          </cell>
          <cell r="Q41" t="str">
            <v>C6</v>
          </cell>
          <cell r="R41" t="str">
            <v>A9</v>
          </cell>
        </row>
        <row r="42">
          <cell r="B42" t="str">
            <v>Baranka Vladimír</v>
          </cell>
          <cell r="Q42" t="str">
            <v>D5</v>
          </cell>
          <cell r="R42" t="str">
            <v>D6</v>
          </cell>
        </row>
        <row r="43">
          <cell r="B43" t="str">
            <v>Malypetr Zdeněk</v>
          </cell>
          <cell r="Q43" t="str">
            <v>D1</v>
          </cell>
          <cell r="R43" t="str">
            <v>B3</v>
          </cell>
        </row>
        <row r="44">
          <cell r="B44" t="str">
            <v>Kocián Oldřich</v>
          </cell>
          <cell r="Q44" t="str">
            <v>B9</v>
          </cell>
          <cell r="R44" t="str">
            <v>A4</v>
          </cell>
        </row>
        <row r="45">
          <cell r="B45" t="str">
            <v>Fiala Michal</v>
          </cell>
          <cell r="Q45" t="str">
            <v>A12</v>
          </cell>
          <cell r="R45" t="str">
            <v>B1</v>
          </cell>
        </row>
        <row r="46">
          <cell r="B46" t="str">
            <v>Mikeš Ondra</v>
          </cell>
          <cell r="Q46" t="str">
            <v>B4</v>
          </cell>
          <cell r="R46" t="str">
            <v>A1</v>
          </cell>
        </row>
        <row r="47">
          <cell r="B47" t="str">
            <v>Komárek Sven</v>
          </cell>
          <cell r="Q47" t="str">
            <v>D9</v>
          </cell>
          <cell r="R47" t="str">
            <v>A2</v>
          </cell>
        </row>
        <row r="48">
          <cell r="B48" t="str">
            <v>Matas Míra</v>
          </cell>
          <cell r="Q48" t="str">
            <v>D6</v>
          </cell>
          <cell r="R48" t="str">
            <v>D10</v>
          </cell>
        </row>
        <row r="49">
          <cell r="B49" t="str">
            <v>Koubek František</v>
          </cell>
          <cell r="Q49" t="str">
            <v>D8</v>
          </cell>
          <cell r="R49" t="str">
            <v>B9</v>
          </cell>
        </row>
        <row r="50">
          <cell r="B50" t="str">
            <v>Částka Martin</v>
          </cell>
          <cell r="Q50" t="str">
            <v>A9</v>
          </cell>
          <cell r="R50" t="str">
            <v>B12</v>
          </cell>
        </row>
        <row r="51">
          <cell r="B51" t="str">
            <v>Kopecký Josef</v>
          </cell>
          <cell r="Q51" t="str">
            <v>C7</v>
          </cell>
          <cell r="R51" t="str">
            <v>B11</v>
          </cell>
        </row>
        <row r="52">
          <cell r="B52" t="str">
            <v>Vlasáková Markéta</v>
          </cell>
          <cell r="Q52" t="str">
            <v>B2</v>
          </cell>
          <cell r="R52" t="str">
            <v>A7</v>
          </cell>
        </row>
        <row r="53">
          <cell r="B53" t="str">
            <v>Linhart Luděk</v>
          </cell>
          <cell r="Q53" t="str">
            <v>C2</v>
          </cell>
          <cell r="R53" t="str">
            <v>A6</v>
          </cell>
        </row>
        <row r="54">
          <cell r="B54" t="str">
            <v>Staňková Lenka</v>
          </cell>
          <cell r="Q54" t="str">
            <v>C5</v>
          </cell>
          <cell r="R54" t="str">
            <v>D7</v>
          </cell>
        </row>
        <row r="55">
          <cell r="B55" t="str">
            <v>Mikeš František</v>
          </cell>
          <cell r="Q55" t="str">
            <v>B1</v>
          </cell>
          <cell r="R55" t="str">
            <v>C11</v>
          </cell>
        </row>
        <row r="56">
          <cell r="B56" t="str">
            <v>Kovanda Jiří</v>
          </cell>
          <cell r="Q56" t="str">
            <v>B8</v>
          </cell>
          <cell r="R56" t="str">
            <v>B4</v>
          </cell>
        </row>
        <row r="57">
          <cell r="B57" t="str">
            <v>Bechyňská Kačule</v>
          </cell>
          <cell r="Q57" t="str">
            <v>B10</v>
          </cell>
          <cell r="R57" t="str">
            <v>C7</v>
          </cell>
        </row>
        <row r="58">
          <cell r="B58" t="str">
            <v>Horvát Dušan</v>
          </cell>
          <cell r="Q58" t="str">
            <v>A1</v>
          </cell>
          <cell r="R58" t="str">
            <v>D1</v>
          </cell>
        </row>
        <row r="59">
          <cell r="Q59" t="str">
            <v/>
          </cell>
          <cell r="R5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ákladní list"/>
      <sheetName val="Výsledková listina"/>
      <sheetName val="1. závod"/>
      <sheetName val="2. závod"/>
      <sheetName val="Graf "/>
      <sheetName val="Závod družstev"/>
    </sheetNames>
    <sheetDataSet>
      <sheetData sheetId="0">
        <row r="11">
          <cell r="A11" t="str">
            <v>A</v>
          </cell>
        </row>
        <row r="12">
          <cell r="A12" t="str">
            <v>B</v>
          </cell>
        </row>
        <row r="13">
          <cell r="A13" t="str">
            <v>C</v>
          </cell>
        </row>
        <row r="14">
          <cell r="A14" t="str">
            <v>D</v>
          </cell>
        </row>
        <row r="15">
          <cell r="A15" t="str">
            <v>E</v>
          </cell>
        </row>
        <row r="16">
          <cell r="A16" t="str">
            <v>F</v>
          </cell>
        </row>
        <row r="17">
          <cell r="A17" t="str">
            <v>G</v>
          </cell>
        </row>
        <row r="18">
          <cell r="A18" t="str">
            <v>H</v>
          </cell>
        </row>
        <row r="19">
          <cell r="A19" t="str">
            <v>I</v>
          </cell>
        </row>
        <row r="20">
          <cell r="A20" t="str">
            <v>J</v>
          </cell>
        </row>
        <row r="21">
          <cell r="A21" t="str">
            <v>K</v>
          </cell>
        </row>
        <row r="22">
          <cell r="A22" t="str">
            <v>L</v>
          </cell>
        </row>
        <row r="23">
          <cell r="A23" t="str">
            <v>M</v>
          </cell>
        </row>
      </sheetData>
      <sheetData sheetId="1">
        <row r="2">
          <cell r="B2" t="str">
            <v>Místo konání: </v>
          </cell>
        </row>
        <row r="3">
          <cell r="B3" t="str">
            <v>Druh závodu: </v>
          </cell>
        </row>
        <row r="4">
          <cell r="B4" t="str">
            <v>Datum: </v>
          </cell>
        </row>
        <row r="6">
          <cell r="B6" t="str">
            <v>Závodník</v>
          </cell>
          <cell r="Q6" t="str">
            <v>1 k</v>
          </cell>
        </row>
        <row r="8">
          <cell r="B8" t="str">
            <v>Příjmení jméno</v>
          </cell>
        </row>
        <row r="9">
          <cell r="B9" t="str">
            <v>Černý Radek</v>
          </cell>
          <cell r="Q9" t="str">
            <v>B6</v>
          </cell>
        </row>
        <row r="10">
          <cell r="B10" t="str">
            <v>Komárek Sven</v>
          </cell>
          <cell r="Q10" t="str">
            <v>A2</v>
          </cell>
        </row>
        <row r="11">
          <cell r="B11" t="str">
            <v>Douša Jan</v>
          </cell>
          <cell r="Q11" t="str">
            <v>D12</v>
          </cell>
        </row>
        <row r="12">
          <cell r="B12" t="str">
            <v>Čugi</v>
          </cell>
          <cell r="Q12" t="str">
            <v>B9</v>
          </cell>
        </row>
        <row r="13">
          <cell r="B13" t="str">
            <v>Funda Petr</v>
          </cell>
          <cell r="Q13" t="str">
            <v>C4</v>
          </cell>
        </row>
        <row r="14">
          <cell r="B14" t="str">
            <v>Smola Pavel</v>
          </cell>
          <cell r="Q14" t="str">
            <v>A1</v>
          </cell>
        </row>
        <row r="15">
          <cell r="B15" t="str">
            <v>Vele Patrik</v>
          </cell>
          <cell r="Q15" t="str">
            <v>A4</v>
          </cell>
        </row>
        <row r="16">
          <cell r="B16" t="str">
            <v>Částka Martin</v>
          </cell>
          <cell r="Q16" t="str">
            <v>C5</v>
          </cell>
        </row>
        <row r="17">
          <cell r="B17" t="str">
            <v>Buriánek Jarda</v>
          </cell>
          <cell r="Q17" t="str">
            <v>D5</v>
          </cell>
        </row>
        <row r="18">
          <cell r="B18" t="str">
            <v>Kocián Oldřich</v>
          </cell>
          <cell r="Q18" t="str">
            <v>B5</v>
          </cell>
        </row>
        <row r="19">
          <cell r="B19" t="str">
            <v>Kopecký Josef</v>
          </cell>
          <cell r="Q19" t="str">
            <v>B7</v>
          </cell>
        </row>
        <row r="20">
          <cell r="B20" t="str">
            <v>Malypetr Zdeněk</v>
          </cell>
          <cell r="Q20" t="str">
            <v>D1</v>
          </cell>
        </row>
        <row r="21">
          <cell r="B21" t="str">
            <v>Fejfar Kamil</v>
          </cell>
          <cell r="Q21" t="str">
            <v>C11</v>
          </cell>
        </row>
        <row r="22">
          <cell r="B22" t="str">
            <v>Čečil Lukáš</v>
          </cell>
          <cell r="Q22" t="str">
            <v>A13</v>
          </cell>
        </row>
        <row r="23">
          <cell r="B23" t="str">
            <v>Matas Míra</v>
          </cell>
          <cell r="Q23" t="str">
            <v>D3</v>
          </cell>
        </row>
        <row r="24">
          <cell r="B24" t="str">
            <v>Kuneš Luboš</v>
          </cell>
          <cell r="Q24" t="str">
            <v>A9</v>
          </cell>
        </row>
        <row r="25">
          <cell r="B25" t="str">
            <v>Fiala Michal</v>
          </cell>
          <cell r="Q25" t="str">
            <v>D2</v>
          </cell>
        </row>
        <row r="26">
          <cell r="B26" t="str">
            <v>Pokorný František</v>
          </cell>
          <cell r="Q26" t="str">
            <v>D6</v>
          </cell>
        </row>
        <row r="27">
          <cell r="B27" t="str">
            <v>Technik</v>
          </cell>
          <cell r="Q27" t="str">
            <v>B1</v>
          </cell>
        </row>
        <row r="28">
          <cell r="B28" t="str">
            <v>Azbest</v>
          </cell>
          <cell r="Q28" t="str">
            <v>B2</v>
          </cell>
        </row>
        <row r="29">
          <cell r="B29" t="str">
            <v>Pluchta Petr</v>
          </cell>
          <cell r="Q29" t="str">
            <v>B11</v>
          </cell>
        </row>
        <row r="30">
          <cell r="B30" t="str">
            <v>Baranka Vladimír</v>
          </cell>
          <cell r="Q30" t="str">
            <v>C3</v>
          </cell>
        </row>
        <row r="31">
          <cell r="B31" t="str">
            <v>Linhart Luděk</v>
          </cell>
          <cell r="Q31" t="str">
            <v>C9</v>
          </cell>
        </row>
        <row r="32">
          <cell r="B32" t="str">
            <v>Kovanda Jiří</v>
          </cell>
          <cell r="Q32" t="str">
            <v>D10</v>
          </cell>
        </row>
        <row r="33">
          <cell r="B33" t="str">
            <v>Bromovský Petr</v>
          </cell>
          <cell r="Q33" t="str">
            <v>A8</v>
          </cell>
        </row>
        <row r="34">
          <cell r="B34" t="str">
            <v>Staněk Kája</v>
          </cell>
          <cell r="Q34" t="str">
            <v>D13</v>
          </cell>
        </row>
        <row r="35">
          <cell r="B35" t="str">
            <v>Staněk Kája Děda</v>
          </cell>
          <cell r="Q35" t="str">
            <v>A11</v>
          </cell>
        </row>
        <row r="36">
          <cell r="B36" t="str">
            <v>Staňková Lenka</v>
          </cell>
          <cell r="Q36" t="str">
            <v>D11</v>
          </cell>
        </row>
        <row r="37">
          <cell r="B37" t="str">
            <v>Bechyňská Kačule</v>
          </cell>
          <cell r="Q37" t="str">
            <v>A6</v>
          </cell>
        </row>
        <row r="38">
          <cell r="B38" t="str">
            <v>Ševčík Josef</v>
          </cell>
          <cell r="Q38" t="str">
            <v>B12</v>
          </cell>
        </row>
        <row r="39">
          <cell r="B39" t="str">
            <v>Tůma David</v>
          </cell>
          <cell r="Q39" t="str">
            <v>D9</v>
          </cell>
        </row>
        <row r="40">
          <cell r="B40" t="str">
            <v>Stejskal Míra</v>
          </cell>
          <cell r="Q40" t="str">
            <v>A3</v>
          </cell>
        </row>
        <row r="41">
          <cell r="B41" t="str">
            <v>Tóth Petr</v>
          </cell>
          <cell r="Q41" t="str">
            <v>D8</v>
          </cell>
        </row>
        <row r="42">
          <cell r="B42" t="str">
            <v>Kasl Luboš</v>
          </cell>
          <cell r="Q42" t="str">
            <v>C7</v>
          </cell>
        </row>
        <row r="43">
          <cell r="B43" t="str">
            <v>Stříbrský Viktor</v>
          </cell>
          <cell r="Q43" t="str">
            <v>D7</v>
          </cell>
        </row>
        <row r="44">
          <cell r="B44" t="str">
            <v>Kříž Petr</v>
          </cell>
          <cell r="Q44" t="str">
            <v>A12</v>
          </cell>
        </row>
        <row r="45">
          <cell r="B45" t="str">
            <v>Sičák Pavel</v>
          </cell>
          <cell r="Q45" t="str">
            <v>C12</v>
          </cell>
        </row>
        <row r="46">
          <cell r="B46" t="str">
            <v>Havlíček Petr</v>
          </cell>
          <cell r="Q46" t="str">
            <v>B4</v>
          </cell>
        </row>
        <row r="47">
          <cell r="B47" t="str">
            <v>Dohnal Pepa</v>
          </cell>
          <cell r="Q47" t="str">
            <v>D4</v>
          </cell>
        </row>
        <row r="48">
          <cell r="B48" t="str">
            <v>Vodička Miloslav</v>
          </cell>
          <cell r="Q48" t="str">
            <v>A5</v>
          </cell>
        </row>
        <row r="49">
          <cell r="B49" t="str">
            <v>Koubek František</v>
          </cell>
          <cell r="Q49" t="str">
            <v>C6</v>
          </cell>
        </row>
        <row r="50">
          <cell r="B50" t="str">
            <v>Piňďour</v>
          </cell>
          <cell r="Q50" t="str">
            <v>A7</v>
          </cell>
        </row>
        <row r="51">
          <cell r="B51" t="str">
            <v>Vlasáková Markéta</v>
          </cell>
          <cell r="Q51" t="str">
            <v>B3</v>
          </cell>
        </row>
        <row r="52">
          <cell r="B52" t="str">
            <v>Štěpnička Milan</v>
          </cell>
          <cell r="Q52" t="str">
            <v>C2</v>
          </cell>
        </row>
        <row r="53">
          <cell r="B53" t="str">
            <v>Štěpnička Radek</v>
          </cell>
          <cell r="Q53" t="str">
            <v>C8</v>
          </cell>
        </row>
        <row r="54">
          <cell r="B54" t="str">
            <v>Štěpnička Martin</v>
          </cell>
          <cell r="Q54" t="str">
            <v>C10</v>
          </cell>
        </row>
        <row r="55">
          <cell r="B55" t="str">
            <v>Mikeš František</v>
          </cell>
          <cell r="Q55" t="str">
            <v>B8</v>
          </cell>
        </row>
        <row r="56">
          <cell r="B56" t="str">
            <v>Mikeš Ondra</v>
          </cell>
          <cell r="Q56" t="str">
            <v>A10</v>
          </cell>
        </row>
        <row r="57">
          <cell r="B57" t="str">
            <v>Vatěra Miroslav</v>
          </cell>
          <cell r="Q57" t="str">
            <v>B10</v>
          </cell>
        </row>
        <row r="58">
          <cell r="B58" t="str">
            <v>Horvát Dušan</v>
          </cell>
          <cell r="Q58" t="str">
            <v>C1</v>
          </cell>
        </row>
        <row r="59">
          <cell r="Q59" t="str">
            <v/>
          </cell>
        </row>
        <row r="60">
          <cell r="Q60" t="str">
            <v/>
          </cell>
        </row>
        <row r="61">
          <cell r="Q61" t="str">
            <v/>
          </cell>
        </row>
        <row r="62">
          <cell r="Q62" t="str">
            <v/>
          </cell>
        </row>
        <row r="63">
          <cell r="Q63" t="str">
            <v/>
          </cell>
        </row>
        <row r="64">
          <cell r="Q64" t="str">
            <v/>
          </cell>
        </row>
        <row r="65">
          <cell r="Q65" t="str">
            <v/>
          </cell>
        </row>
        <row r="66">
          <cell r="Q66" t="str">
            <v/>
          </cell>
        </row>
        <row r="67">
          <cell r="Q67" t="str">
            <v/>
          </cell>
        </row>
        <row r="68">
          <cell r="Q68" t="str">
            <v/>
          </cell>
        </row>
        <row r="69">
          <cell r="Q69" t="str">
            <v/>
          </cell>
        </row>
        <row r="70">
          <cell r="Q70" t="str">
            <v/>
          </cell>
        </row>
        <row r="71">
          <cell r="Q71" t="str">
            <v/>
          </cell>
        </row>
        <row r="72">
          <cell r="Q72" t="str">
            <v/>
          </cell>
        </row>
        <row r="73">
          <cell r="Q73" t="str">
            <v/>
          </cell>
        </row>
        <row r="74">
          <cell r="Q74" t="str">
            <v/>
          </cell>
        </row>
        <row r="75">
          <cell r="Q75" t="str">
            <v/>
          </cell>
        </row>
        <row r="76">
          <cell r="Q76" t="str">
            <v/>
          </cell>
        </row>
        <row r="77">
          <cell r="Q77" t="str">
            <v/>
          </cell>
        </row>
        <row r="78">
          <cell r="Q78" t="str">
            <v/>
          </cell>
        </row>
        <row r="79">
          <cell r="Q79" t="str">
            <v/>
          </cell>
        </row>
        <row r="80">
          <cell r="Q80" t="str">
            <v/>
          </cell>
        </row>
        <row r="81">
          <cell r="Q81" t="str">
            <v/>
          </cell>
        </row>
        <row r="82">
          <cell r="Q82" t="str">
            <v/>
          </cell>
        </row>
        <row r="83">
          <cell r="Q83" t="str">
            <v/>
          </cell>
        </row>
        <row r="84">
          <cell r="Q84" t="str">
            <v/>
          </cell>
        </row>
        <row r="85">
          <cell r="Q85" t="str">
            <v/>
          </cell>
        </row>
        <row r="86">
          <cell r="Q86" t="str">
            <v/>
          </cell>
        </row>
        <row r="87">
          <cell r="Q87" t="str">
            <v/>
          </cell>
        </row>
        <row r="88">
          <cell r="Q88" t="str">
            <v/>
          </cell>
        </row>
        <row r="89">
          <cell r="Q89" t="str">
            <v/>
          </cell>
        </row>
        <row r="90">
          <cell r="Q90" t="str">
            <v/>
          </cell>
        </row>
        <row r="91">
          <cell r="Q91" t="str">
            <v/>
          </cell>
        </row>
        <row r="92">
          <cell r="Q92" t="str">
            <v/>
          </cell>
        </row>
        <row r="93">
          <cell r="Q93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showGridLines="0" zoomScaleSheetLayoutView="100" zoomScalePageLayoutView="0" workbookViewId="0" topLeftCell="A1">
      <selection activeCell="L24" sqref="L24"/>
    </sheetView>
  </sheetViews>
  <sheetFormatPr defaultColWidth="9.00390625" defaultRowHeight="12.75" outlineLevelRow="1"/>
  <cols>
    <col min="1" max="1" width="9.125" style="14" bestFit="1" customWidth="1"/>
    <col min="2" max="2" width="11.25390625" style="14" hidden="1" customWidth="1"/>
    <col min="3" max="3" width="6.25390625" style="14" bestFit="1" customWidth="1"/>
    <col min="4" max="5" width="6.75390625" style="14" customWidth="1"/>
    <col min="6" max="7" width="9.125" style="14" customWidth="1"/>
    <col min="8" max="8" width="6.125" style="14" customWidth="1"/>
    <col min="9" max="9" width="0.12890625" style="14" customWidth="1"/>
    <col min="10" max="10" width="10.875" style="0" bestFit="1" customWidth="1"/>
    <col min="11" max="11" width="10.25390625" style="0" customWidth="1"/>
    <col min="12" max="12" width="10.875" style="0" bestFit="1" customWidth="1"/>
    <col min="13" max="13" width="9.25390625" style="0" bestFit="1" customWidth="1"/>
    <col min="14" max="15" width="9.25390625" style="0" customWidth="1"/>
    <col min="16" max="16" width="10.875" style="0" bestFit="1" customWidth="1"/>
    <col min="17" max="17" width="9.25390625" style="0" bestFit="1" customWidth="1"/>
  </cols>
  <sheetData>
    <row r="1" spans="1:17" ht="12.75">
      <c r="A1" s="118" t="s">
        <v>33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spans="3:6" ht="12.75">
      <c r="C2" s="119" t="s">
        <v>10</v>
      </c>
      <c r="D2" s="119"/>
      <c r="E2" s="38"/>
      <c r="F2" s="54"/>
    </row>
    <row r="3" spans="3:6" ht="15.75">
      <c r="C3" s="119" t="s">
        <v>11</v>
      </c>
      <c r="D3" s="119"/>
      <c r="E3" s="38"/>
      <c r="F3" s="55"/>
    </row>
    <row r="4" spans="3:6" ht="12.75">
      <c r="C4" s="119" t="s">
        <v>34</v>
      </c>
      <c r="D4" s="119"/>
      <c r="E4" s="38"/>
      <c r="F4" s="83"/>
    </row>
    <row r="5" spans="3:6" ht="15.75">
      <c r="C5" s="119" t="s">
        <v>81</v>
      </c>
      <c r="D5" s="119"/>
      <c r="E5" s="38"/>
      <c r="F5" s="82"/>
    </row>
    <row r="6" spans="3:6" ht="15.75">
      <c r="C6" s="119" t="s">
        <v>35</v>
      </c>
      <c r="D6" s="119"/>
      <c r="E6" s="38"/>
      <c r="F6" s="67"/>
    </row>
    <row r="7" spans="2:6" ht="12.75">
      <c r="B7" s="13"/>
      <c r="C7" s="121"/>
      <c r="D7" s="121"/>
      <c r="E7" s="121"/>
      <c r="F7" s="121"/>
    </row>
    <row r="8" spans="1:17" ht="12.75" customHeight="1">
      <c r="A8" s="110" t="s">
        <v>30</v>
      </c>
      <c r="B8" s="110" t="s">
        <v>32</v>
      </c>
      <c r="C8" s="112" t="s">
        <v>36</v>
      </c>
      <c r="D8" s="167"/>
      <c r="E8" s="113"/>
      <c r="F8" s="110" t="s">
        <v>39</v>
      </c>
      <c r="G8" s="110"/>
      <c r="H8" s="110"/>
      <c r="I8" s="110"/>
      <c r="J8" s="117" t="s">
        <v>40</v>
      </c>
      <c r="K8" s="117"/>
      <c r="L8" s="117" t="s">
        <v>41</v>
      </c>
      <c r="M8" s="117"/>
      <c r="N8" s="117" t="s">
        <v>135</v>
      </c>
      <c r="O8" s="117"/>
      <c r="P8" s="117" t="s">
        <v>45</v>
      </c>
      <c r="Q8" s="117"/>
    </row>
    <row r="9" spans="1:17" s="47" customFormat="1" ht="25.5">
      <c r="A9" s="110"/>
      <c r="B9" s="110"/>
      <c r="C9" s="48" t="s">
        <v>49</v>
      </c>
      <c r="D9" s="48" t="s">
        <v>50</v>
      </c>
      <c r="E9" s="48" t="s">
        <v>136</v>
      </c>
      <c r="F9" s="110"/>
      <c r="G9" s="110"/>
      <c r="H9" s="110"/>
      <c r="I9" s="110"/>
      <c r="J9" s="48" t="s">
        <v>42</v>
      </c>
      <c r="K9" s="48" t="s">
        <v>43</v>
      </c>
      <c r="L9" s="48" t="s">
        <v>44</v>
      </c>
      <c r="M9" s="48" t="s">
        <v>137</v>
      </c>
      <c r="N9" s="48" t="s">
        <v>44</v>
      </c>
      <c r="O9" s="48" t="s">
        <v>137</v>
      </c>
      <c r="P9" s="48" t="s">
        <v>44</v>
      </c>
      <c r="Q9" s="48" t="s">
        <v>137</v>
      </c>
    </row>
    <row r="10" spans="1:17" s="47" customFormat="1" ht="15.75">
      <c r="A10" s="111" t="s">
        <v>37</v>
      </c>
      <c r="B10" s="111"/>
      <c r="C10" s="73">
        <f>SUM(C11:C23)</f>
        <v>50</v>
      </c>
      <c r="D10" s="73">
        <f>SUM(D11:D23)</f>
        <v>50</v>
      </c>
      <c r="E10" s="165">
        <v>50</v>
      </c>
      <c r="F10" s="114"/>
      <c r="G10" s="115"/>
      <c r="H10" s="115"/>
      <c r="I10" s="116"/>
      <c r="J10" s="51">
        <f>SUM(J11:J23)</f>
        <v>117010</v>
      </c>
      <c r="K10" s="52">
        <f>IF(J10&gt;0,J10/$C10,"")</f>
        <v>2340.2</v>
      </c>
      <c r="L10" s="52">
        <f>SUM(L11:L23)</f>
        <v>206720</v>
      </c>
      <c r="M10" s="52">
        <f aca="true" t="shared" si="0" ref="M10:M23">IF(L10&gt;0,L10/$D10,"")</f>
        <v>4134.4</v>
      </c>
      <c r="N10" s="52">
        <f>SUM(N11:N23)</f>
        <v>172879</v>
      </c>
      <c r="O10" s="52">
        <f aca="true" t="shared" si="1" ref="O10:O23">IF(N10&gt;0,N10/$D10,"")</f>
        <v>3457.58</v>
      </c>
      <c r="P10" s="52">
        <f>SUM(P11:P23)</f>
        <v>495790</v>
      </c>
      <c r="Q10" s="52">
        <f>IF(P10&gt;0,P10/(SUM(C10:D10)),"")</f>
        <v>4957.9</v>
      </c>
    </row>
    <row r="11" spans="1:17" ht="15.75">
      <c r="A11" s="50" t="s">
        <v>19</v>
      </c>
      <c r="B11" s="49">
        <v>3</v>
      </c>
      <c r="C11" s="74">
        <f>IF(ISBLANK($A11),"",COUNTA('1. závod'!$C$4:$C$28))</f>
        <v>13</v>
      </c>
      <c r="D11" s="74">
        <f>IF(ISBLANK($A11),"",COUNTA('2. závod'!$C$4:$C$28))</f>
        <v>13</v>
      </c>
      <c r="E11" s="74">
        <f>IF(ISBLANK($A11),"",COUNTA('3. závod'!$C$4:$C$28))</f>
        <v>13</v>
      </c>
      <c r="F11" s="110"/>
      <c r="G11" s="110"/>
      <c r="H11" s="110"/>
      <c r="I11" s="110"/>
      <c r="J11" s="53">
        <f>SUM('1. závod'!C:C)</f>
        <v>31280</v>
      </c>
      <c r="K11" s="52">
        <f aca="true" t="shared" si="2" ref="K11:K23">IF(J11&gt;0,J11/$C11,"")</f>
        <v>2406.153846153846</v>
      </c>
      <c r="L11" s="53">
        <f>SUM('2. závod'!C:C)</f>
        <v>66060</v>
      </c>
      <c r="M11" s="52">
        <f t="shared" si="0"/>
        <v>5081.538461538462</v>
      </c>
      <c r="N11" s="53">
        <f>SUM('3. závod'!C:C)</f>
        <v>43340</v>
      </c>
      <c r="O11" s="52">
        <f t="shared" si="1"/>
        <v>3333.846153846154</v>
      </c>
      <c r="P11" s="53">
        <f>SUM(J11,L11,N11)</f>
        <v>140680</v>
      </c>
      <c r="Q11" s="52">
        <f>IF(P11&gt;0,P11/(SUM(C11:D11)),"")</f>
        <v>5410.7692307692305</v>
      </c>
    </row>
    <row r="12" spans="1:17" ht="15.75">
      <c r="A12" s="50" t="s">
        <v>24</v>
      </c>
      <c r="B12" s="49">
        <f>IF(ISBLANK(A12),"",B11+5)</f>
        <v>8</v>
      </c>
      <c r="C12" s="74">
        <f>IF(ISBLANK($A12),"",COUNTA('1. závod'!$H$4:$H$28))</f>
        <v>12</v>
      </c>
      <c r="D12" s="74">
        <f>IF(ISBLANK($A12),"",COUNTA('2. závod'!$H$4:$H$28))</f>
        <v>12</v>
      </c>
      <c r="E12" s="74">
        <f>IF(ISBLANK($A12),"",COUNTA('2. závod'!$H$4:$H$28))</f>
        <v>12</v>
      </c>
      <c r="F12" s="110"/>
      <c r="G12" s="110"/>
      <c r="H12" s="110"/>
      <c r="I12" s="110"/>
      <c r="J12" s="53">
        <f>SUM('1. závod'!H:H)</f>
        <v>15130</v>
      </c>
      <c r="K12" s="52">
        <f t="shared" si="2"/>
        <v>1260.8333333333333</v>
      </c>
      <c r="L12" s="53">
        <f>SUM('2. závod'!H:H)</f>
        <v>42580</v>
      </c>
      <c r="M12" s="52">
        <f t="shared" si="0"/>
        <v>3548.3333333333335</v>
      </c>
      <c r="N12" s="53">
        <f>SUM('3. závod'!H:H)</f>
        <v>46400</v>
      </c>
      <c r="O12" s="52">
        <f t="shared" si="1"/>
        <v>3866.6666666666665</v>
      </c>
      <c r="P12" s="53">
        <f>SUM(J12,L12,N12)</f>
        <v>104110</v>
      </c>
      <c r="Q12" s="52">
        <f>IF(P12&gt;0,P12/(SUM(C12:D12)),"")</f>
        <v>4337.916666666667</v>
      </c>
    </row>
    <row r="13" spans="1:17" ht="15.75">
      <c r="A13" s="50" t="s">
        <v>23</v>
      </c>
      <c r="B13" s="49">
        <f aca="true" t="shared" si="3" ref="B13:B23">IF(ISBLANK(A13),"",B12+5)</f>
        <v>13</v>
      </c>
      <c r="C13" s="74">
        <f>IF(ISBLANK($A13),"",COUNTA('1. závod'!$M$4:$M$28))</f>
        <v>12</v>
      </c>
      <c r="D13" s="74">
        <f>IF(ISBLANK($A13),"",COUNTA('2. závod'!$M$4:$M$28))</f>
        <v>12</v>
      </c>
      <c r="E13" s="74">
        <f>IF(ISBLANK($A13),"",COUNTA('2. závod'!$M$4:$M$28))</f>
        <v>12</v>
      </c>
      <c r="F13" s="110"/>
      <c r="G13" s="110"/>
      <c r="H13" s="110"/>
      <c r="I13" s="110"/>
      <c r="J13" s="53">
        <f>SUM('1. závod'!M:M)</f>
        <v>15980</v>
      </c>
      <c r="K13" s="52">
        <f t="shared" si="2"/>
        <v>1331.6666666666667</v>
      </c>
      <c r="L13" s="53">
        <f>SUM('2. závod'!M:M)</f>
        <v>43420</v>
      </c>
      <c r="M13" s="52">
        <f t="shared" si="0"/>
        <v>3618.3333333333335</v>
      </c>
      <c r="N13" s="53">
        <f>SUM('3. závod'!M:M)</f>
        <v>38740</v>
      </c>
      <c r="O13" s="52">
        <f t="shared" si="1"/>
        <v>3228.3333333333335</v>
      </c>
      <c r="P13" s="53">
        <f>SUM(J13,L13,N13)</f>
        <v>98140</v>
      </c>
      <c r="Q13" s="52">
        <f>IF(P13&gt;0,P13/(SUM(C13:D13)),"")</f>
        <v>4089.1666666666665</v>
      </c>
    </row>
    <row r="14" spans="1:17" ht="15.75">
      <c r="A14" s="50" t="s">
        <v>20</v>
      </c>
      <c r="B14" s="49">
        <f t="shared" si="3"/>
        <v>18</v>
      </c>
      <c r="C14" s="74">
        <f>IF(ISBLANK($A14),"",COUNTA('1. závod'!$R$4:$R$28))</f>
        <v>13</v>
      </c>
      <c r="D14" s="74">
        <f>IF(ISBLANK($A14),"",COUNTA('2. závod'!$R$4:$R$28))</f>
        <v>13</v>
      </c>
      <c r="E14" s="74">
        <f>IF(ISBLANK($A14),"",COUNTA('2. závod'!$R$4:$R$28))</f>
        <v>13</v>
      </c>
      <c r="F14" s="110"/>
      <c r="G14" s="110"/>
      <c r="H14" s="110"/>
      <c r="I14" s="110"/>
      <c r="J14" s="53">
        <f>SUM('1. závod'!R:R)</f>
        <v>54620</v>
      </c>
      <c r="K14" s="52">
        <f t="shared" si="2"/>
        <v>4201.538461538462</v>
      </c>
      <c r="L14" s="53">
        <f>SUM('2. závod'!R:R)</f>
        <v>54660</v>
      </c>
      <c r="M14" s="52">
        <f t="shared" si="0"/>
        <v>4204.615384615385</v>
      </c>
      <c r="N14" s="53">
        <f>SUM('3. závod'!R:R)</f>
        <v>43580</v>
      </c>
      <c r="O14" s="52">
        <f t="shared" si="1"/>
        <v>3352.3076923076924</v>
      </c>
      <c r="P14" s="53">
        <f>SUM(J14,L14,N14)</f>
        <v>152860</v>
      </c>
      <c r="Q14" s="52">
        <f>IF(P14&gt;0,P14/(SUM(C14:D14)),"")</f>
        <v>5879.2307692307695</v>
      </c>
    </row>
    <row r="15" spans="1:17" ht="15.75" hidden="1" outlineLevel="1">
      <c r="A15" s="50" t="s">
        <v>21</v>
      </c>
      <c r="B15" s="49">
        <f t="shared" si="3"/>
        <v>23</v>
      </c>
      <c r="C15" s="74">
        <f>IF(ISBLANK($A15),"",COUNTA('1. závod'!$W$4:$W$28))</f>
        <v>0</v>
      </c>
      <c r="D15" s="74">
        <f>IF(ISBLANK($A15),"",COUNTA('2. závod'!$W$4:$W$27))</f>
        <v>0</v>
      </c>
      <c r="E15" s="166"/>
      <c r="F15" s="114"/>
      <c r="G15" s="115"/>
      <c r="H15" s="115"/>
      <c r="I15" s="116"/>
      <c r="J15" s="53">
        <f>SUM('1. závod'!W:W)</f>
        <v>0</v>
      </c>
      <c r="K15" s="52">
        <f t="shared" si="2"/>
      </c>
      <c r="L15" s="53">
        <f>SUM('2. závod'!W:W)</f>
        <v>0</v>
      </c>
      <c r="M15" s="52">
        <f t="shared" si="0"/>
      </c>
      <c r="N15" s="53">
        <f>SUM('2. závod'!T:T)</f>
        <v>91</v>
      </c>
      <c r="O15" s="52" t="e">
        <f t="shared" si="1"/>
        <v>#DIV/0!</v>
      </c>
      <c r="P15" s="53">
        <f aca="true" t="shared" si="4" ref="P12:P23">SUM(J15,L15)</f>
        <v>0</v>
      </c>
      <c r="Q15" s="52">
        <f>IF(P15&gt;0,P15/(SUM(C15:D15)),"")</f>
      </c>
    </row>
    <row r="16" spans="1:17" ht="15.75" hidden="1" outlineLevel="1">
      <c r="A16" s="50" t="s">
        <v>25</v>
      </c>
      <c r="B16" s="49">
        <f t="shared" si="3"/>
        <v>28</v>
      </c>
      <c r="C16" s="74">
        <f>IF(ISBLANK($A16),"",COUNTA('1. závod'!$AB$4:$AB$28))</f>
        <v>0</v>
      </c>
      <c r="D16" s="74">
        <f>IF(ISBLANK($A16),"",COUNTA('2. závod'!$AB$4:$AB$27))</f>
        <v>0</v>
      </c>
      <c r="E16" s="74"/>
      <c r="F16" s="110"/>
      <c r="G16" s="110"/>
      <c r="H16" s="110"/>
      <c r="I16" s="110"/>
      <c r="J16" s="53">
        <f>SUM('1. závod'!AB:AB)</f>
        <v>0</v>
      </c>
      <c r="K16" s="52">
        <f t="shared" si="2"/>
      </c>
      <c r="L16" s="53">
        <f>SUM('2. závod'!AB:AB)</f>
        <v>0</v>
      </c>
      <c r="M16" s="52">
        <f t="shared" si="0"/>
      </c>
      <c r="N16" s="53">
        <f>SUM('2. závod'!T:T)</f>
        <v>91</v>
      </c>
      <c r="O16" s="52" t="e">
        <f t="shared" si="1"/>
        <v>#DIV/0!</v>
      </c>
      <c r="P16" s="53">
        <f t="shared" si="4"/>
        <v>0</v>
      </c>
      <c r="Q16" s="52">
        <f>IF(P16&gt;0,P16/(SUM(C16:D16)),"")</f>
      </c>
    </row>
    <row r="17" spans="1:17" ht="15.75" hidden="1" outlineLevel="1">
      <c r="A17" s="50" t="s">
        <v>22</v>
      </c>
      <c r="B17" s="49">
        <f t="shared" si="3"/>
        <v>33</v>
      </c>
      <c r="C17" s="74">
        <f>IF(ISBLANK($A17),"",COUNTA('1. závod'!$AG$4:$AG$28))</f>
        <v>0</v>
      </c>
      <c r="D17" s="74">
        <f>IF(ISBLANK($A17),"",COUNTA('2. závod'!$AG$4:$AG$27))</f>
        <v>0</v>
      </c>
      <c r="E17" s="74"/>
      <c r="F17" s="110"/>
      <c r="G17" s="110"/>
      <c r="H17" s="110"/>
      <c r="I17" s="110"/>
      <c r="J17" s="53">
        <f>SUM('1. závod'!AG:AG)</f>
        <v>0</v>
      </c>
      <c r="K17" s="52">
        <f t="shared" si="2"/>
      </c>
      <c r="L17" s="53">
        <f>SUM('2. závod'!AG:AG)</f>
        <v>0</v>
      </c>
      <c r="M17" s="52">
        <f t="shared" si="0"/>
      </c>
      <c r="N17" s="53">
        <f>SUM('2. závod'!T:T)</f>
        <v>91</v>
      </c>
      <c r="O17" s="52" t="e">
        <f t="shared" si="1"/>
        <v>#DIV/0!</v>
      </c>
      <c r="P17" s="53">
        <f t="shared" si="4"/>
        <v>0</v>
      </c>
      <c r="Q17" s="52">
        <f>IF(P17&gt;0,P17/(SUM(C17:D17)),"")</f>
      </c>
    </row>
    <row r="18" spans="1:17" ht="15.75" hidden="1" outlineLevel="1">
      <c r="A18" s="50" t="s">
        <v>48</v>
      </c>
      <c r="B18" s="49">
        <f t="shared" si="3"/>
        <v>38</v>
      </c>
      <c r="C18" s="74">
        <f>IF(ISBLANK($A18),"",COUNTA('1. závod'!$AL$4:$AL$28))</f>
        <v>0</v>
      </c>
      <c r="D18" s="74">
        <f>IF(ISBLANK($A18),"",COUNTA('2. závod'!$AL$4:$AL$27))</f>
        <v>0</v>
      </c>
      <c r="E18" s="74"/>
      <c r="F18" s="110"/>
      <c r="G18" s="110"/>
      <c r="H18" s="110"/>
      <c r="I18" s="110"/>
      <c r="J18" s="53">
        <f>SUM('1. závod'!AL:AL)</f>
        <v>0</v>
      </c>
      <c r="K18" s="52">
        <f t="shared" si="2"/>
      </c>
      <c r="L18" s="53">
        <f>SUM('2. závod'!AL:AL)</f>
        <v>0</v>
      </c>
      <c r="M18" s="52">
        <f t="shared" si="0"/>
      </c>
      <c r="N18" s="53">
        <f>SUM('2. závod'!T:T)</f>
        <v>91</v>
      </c>
      <c r="O18" s="52" t="e">
        <f t="shared" si="1"/>
        <v>#DIV/0!</v>
      </c>
      <c r="P18" s="53">
        <f t="shared" si="4"/>
        <v>0</v>
      </c>
      <c r="Q18" s="52">
        <f>IF(P18&gt;0,P18/(SUM(C18:D18)),"")</f>
      </c>
    </row>
    <row r="19" spans="1:17" ht="15.75" hidden="1" outlineLevel="1">
      <c r="A19" s="50" t="s">
        <v>53</v>
      </c>
      <c r="B19" s="49">
        <f t="shared" si="3"/>
        <v>43</v>
      </c>
      <c r="C19" s="74">
        <f>IF(ISBLANK($A19),"",COUNTA('1. závod'!$AQ$4:$AQ$28))</f>
        <v>0</v>
      </c>
      <c r="D19" s="74">
        <f>IF(ISBLANK($A19),"",COUNTA('2. závod'!$AQ$4:$AQ$27))</f>
        <v>0</v>
      </c>
      <c r="E19" s="74"/>
      <c r="F19" s="110"/>
      <c r="G19" s="110"/>
      <c r="H19" s="110"/>
      <c r="I19" s="110"/>
      <c r="J19" s="53">
        <f>SUM('1. závod'!AQ:AQ)</f>
        <v>0</v>
      </c>
      <c r="K19" s="52">
        <f t="shared" si="2"/>
      </c>
      <c r="L19" s="53">
        <f>SUM('2. závod'!AQ:AQ)</f>
        <v>0</v>
      </c>
      <c r="M19" s="52">
        <f t="shared" si="0"/>
      </c>
      <c r="N19" s="53">
        <f>SUM('2. závod'!T:T)</f>
        <v>91</v>
      </c>
      <c r="O19" s="52" t="e">
        <f t="shared" si="1"/>
        <v>#DIV/0!</v>
      </c>
      <c r="P19" s="53">
        <f t="shared" si="4"/>
        <v>0</v>
      </c>
      <c r="Q19" s="52">
        <f>IF(P19&gt;0,P19/(SUM(C19:D19)),"")</f>
      </c>
    </row>
    <row r="20" spans="1:17" ht="15.75" hidden="1" outlineLevel="1">
      <c r="A20" s="50" t="s">
        <v>54</v>
      </c>
      <c r="B20" s="49">
        <f t="shared" si="3"/>
        <v>48</v>
      </c>
      <c r="C20" s="74">
        <f>IF(ISBLANK($A20),"",COUNTA('1. závod'!$AV$4:$AV$28))</f>
        <v>0</v>
      </c>
      <c r="D20" s="74">
        <f>IF(ISBLANK($A20),"",COUNTA('2. závod'!$AV$4:$AV$27))</f>
        <v>0</v>
      </c>
      <c r="E20" s="166"/>
      <c r="F20" s="114"/>
      <c r="G20" s="115"/>
      <c r="H20" s="115"/>
      <c r="I20" s="116"/>
      <c r="J20" s="53">
        <f>SUM('1. závod'!AV:AV)</f>
        <v>0</v>
      </c>
      <c r="K20" s="52">
        <f t="shared" si="2"/>
      </c>
      <c r="L20" s="53">
        <f>SUM('2. závod'!AV:AV)</f>
        <v>0</v>
      </c>
      <c r="M20" s="52">
        <f t="shared" si="0"/>
      </c>
      <c r="N20" s="53">
        <f>SUM('2. závod'!T:T)</f>
        <v>91</v>
      </c>
      <c r="O20" s="52" t="e">
        <f t="shared" si="1"/>
        <v>#DIV/0!</v>
      </c>
      <c r="P20" s="53">
        <f t="shared" si="4"/>
        <v>0</v>
      </c>
      <c r="Q20" s="52">
        <f>IF(P20&gt;0,P20/(SUM(C20:D20)),"")</f>
      </c>
    </row>
    <row r="21" spans="1:17" ht="15.75" hidden="1" outlineLevel="1">
      <c r="A21" s="50" t="s">
        <v>55</v>
      </c>
      <c r="B21" s="49">
        <f t="shared" si="3"/>
        <v>53</v>
      </c>
      <c r="C21" s="74">
        <f>IF(ISBLANK($A21),"",COUNTA('1. závod'!$BA$4:$BA$28))</f>
        <v>0</v>
      </c>
      <c r="D21" s="74">
        <f>IF(ISBLANK($A21),"",COUNTA('2. závod'!$BA$4:$BA$27))</f>
        <v>0</v>
      </c>
      <c r="E21" s="74"/>
      <c r="F21" s="110"/>
      <c r="G21" s="110"/>
      <c r="H21" s="110"/>
      <c r="I21" s="110"/>
      <c r="J21" s="53">
        <f>SUM('1. závod'!BA:BA)</f>
        <v>0</v>
      </c>
      <c r="K21" s="52">
        <f t="shared" si="2"/>
      </c>
      <c r="L21" s="53">
        <f>SUM('2. závod'!BA:BA)</f>
        <v>0</v>
      </c>
      <c r="M21" s="52">
        <f t="shared" si="0"/>
      </c>
      <c r="N21" s="53">
        <f>SUM('2. závod'!T:T)</f>
        <v>91</v>
      </c>
      <c r="O21" s="52" t="e">
        <f t="shared" si="1"/>
        <v>#DIV/0!</v>
      </c>
      <c r="P21" s="53">
        <f t="shared" si="4"/>
        <v>0</v>
      </c>
      <c r="Q21" s="52">
        <f>IF(P21&gt;0,P21/(SUM(C21:D21)),"")</f>
      </c>
    </row>
    <row r="22" spans="1:17" ht="15.75" hidden="1" outlineLevel="1">
      <c r="A22" s="50" t="s">
        <v>56</v>
      </c>
      <c r="B22" s="49">
        <f t="shared" si="3"/>
        <v>58</v>
      </c>
      <c r="C22" s="74">
        <f>IF(ISBLANK($A22),"",COUNTA('1. závod'!$BF$4:$BF$28))</f>
        <v>0</v>
      </c>
      <c r="D22" s="74">
        <f>IF(ISBLANK($A22),"",COUNTA('2. závod'!$BF$4:$BF$27))</f>
        <v>0</v>
      </c>
      <c r="E22" s="74"/>
      <c r="F22" s="110"/>
      <c r="G22" s="110"/>
      <c r="H22" s="110"/>
      <c r="I22" s="110"/>
      <c r="J22" s="53">
        <f>SUM('1. závod'!BF:BF)</f>
        <v>0</v>
      </c>
      <c r="K22" s="52">
        <f t="shared" si="2"/>
      </c>
      <c r="L22" s="53">
        <f>SUM('2. závod'!BF:BF)</f>
        <v>0</v>
      </c>
      <c r="M22" s="52">
        <f t="shared" si="0"/>
      </c>
      <c r="N22" s="53">
        <f>SUM('2. závod'!T:T)</f>
        <v>91</v>
      </c>
      <c r="O22" s="52" t="e">
        <f t="shared" si="1"/>
        <v>#DIV/0!</v>
      </c>
      <c r="P22" s="53">
        <f t="shared" si="4"/>
        <v>0</v>
      </c>
      <c r="Q22" s="52">
        <f>IF(P22&gt;0,P22/(SUM(C22:D22)),"")</f>
      </c>
    </row>
    <row r="23" spans="1:17" ht="15.75" hidden="1" outlineLevel="1">
      <c r="A23" s="50" t="s">
        <v>51</v>
      </c>
      <c r="B23" s="49">
        <f t="shared" si="3"/>
        <v>63</v>
      </c>
      <c r="C23" s="74">
        <f>IF(ISBLANK($A23),"",COUNTA('1. závod'!$BK$4:$BK$28))</f>
        <v>0</v>
      </c>
      <c r="D23" s="74">
        <f>IF(ISBLANK($A23),"",COUNTA('2. závod'!$BK$4:$BK$27))</f>
        <v>0</v>
      </c>
      <c r="E23" s="74"/>
      <c r="F23" s="110"/>
      <c r="G23" s="110"/>
      <c r="H23" s="110"/>
      <c r="I23" s="110"/>
      <c r="J23" s="53">
        <f>SUM('1. závod'!BK:BK)</f>
        <v>0</v>
      </c>
      <c r="K23" s="52">
        <f t="shared" si="2"/>
      </c>
      <c r="L23" s="53">
        <f>SUM('2. závod'!BK:BK)</f>
        <v>0</v>
      </c>
      <c r="M23" s="52">
        <f t="shared" si="0"/>
      </c>
      <c r="N23" s="53">
        <f>SUM('2. závod'!T:T)</f>
        <v>91</v>
      </c>
      <c r="O23" s="52" t="e">
        <f t="shared" si="1"/>
        <v>#DIV/0!</v>
      </c>
      <c r="P23" s="53">
        <f t="shared" si="4"/>
        <v>0</v>
      </c>
      <c r="Q23" s="52">
        <f>IF(P23&gt;0,P23/(SUM(C23:D23)),"")</f>
      </c>
    </row>
    <row r="24" spans="4:14" ht="15.75" collapsed="1">
      <c r="D24" s="120" t="s">
        <v>46</v>
      </c>
      <c r="E24" s="120"/>
      <c r="F24" s="120"/>
      <c r="G24" s="120"/>
      <c r="H24" s="120"/>
      <c r="I24" s="120"/>
      <c r="J24" s="75">
        <f>MAX('Výsledková listina'!H9:H59)</f>
        <v>20720</v>
      </c>
      <c r="K24" s="76"/>
      <c r="L24" s="75">
        <f>MAX('Výsledková listina'!L9:L59)</f>
        <v>18820</v>
      </c>
      <c r="N24" s="75">
        <f>MAX('Výsledková listina'!P9:P59)</f>
        <v>13000</v>
      </c>
    </row>
    <row r="26" spans="6:10" ht="12.75">
      <c r="F26" s="14" t="s">
        <v>63</v>
      </c>
      <c r="J26">
        <f>COUNTIF('Výsledková listina'!$C:$C,"m")</f>
        <v>0</v>
      </c>
    </row>
    <row r="27" spans="6:10" ht="12.75">
      <c r="F27" s="14" t="s">
        <v>59</v>
      </c>
      <c r="J27">
        <f>COUNTIF('Výsledková listina'!$C:$C,"J")+COUNTIF('Výsledková listina'!$C:$C,"jž")</f>
        <v>0</v>
      </c>
    </row>
    <row r="28" spans="6:10" ht="12.75">
      <c r="F28" s="14" t="s">
        <v>60</v>
      </c>
      <c r="J28">
        <f>COUNTIF('Výsledková listina'!$C:$C,"KŽ")+COUNTIF('Výsledková listina'!$C:$C,"k")</f>
        <v>0</v>
      </c>
    </row>
    <row r="29" spans="6:10" ht="12.75">
      <c r="F29" s="14" t="s">
        <v>61</v>
      </c>
      <c r="J29">
        <f>COUNTIF('Výsledková listina'!$C:$C,"Ž")+COUNTIF('Výsledková listina'!$C:$C,"JŽ")+COUNTIF('Výsledková listina'!$C:$C,"KŽ")</f>
        <v>0</v>
      </c>
    </row>
    <row r="30" spans="6:10" ht="12.75">
      <c r="F30" s="14" t="s">
        <v>62</v>
      </c>
      <c r="J30">
        <f>COUNTIF('Výsledková listina'!$C:$C,"H")</f>
        <v>0</v>
      </c>
    </row>
    <row r="34" ht="12.75">
      <c r="A34" s="86" t="s">
        <v>64</v>
      </c>
    </row>
    <row r="35" ht="12.75">
      <c r="A35" s="86" t="s">
        <v>65</v>
      </c>
    </row>
    <row r="36" ht="12.75">
      <c r="A36" s="14" t="s">
        <v>67</v>
      </c>
    </row>
    <row r="37" ht="12.75">
      <c r="A37" s="14" t="s">
        <v>66</v>
      </c>
    </row>
    <row r="38" ht="11.25" customHeight="1">
      <c r="A38" s="14" t="s">
        <v>68</v>
      </c>
    </row>
    <row r="39" ht="12.75">
      <c r="A39" s="14" t="s">
        <v>77</v>
      </c>
    </row>
    <row r="41" ht="12.75">
      <c r="A41" s="86" t="s">
        <v>69</v>
      </c>
    </row>
    <row r="42" ht="12.75">
      <c r="A42" s="87" t="s">
        <v>70</v>
      </c>
    </row>
    <row r="43" ht="12.75">
      <c r="A43" s="14" t="s">
        <v>71</v>
      </c>
    </row>
    <row r="44" ht="12.75">
      <c r="A44" s="14" t="s">
        <v>76</v>
      </c>
    </row>
    <row r="47" ht="12.75">
      <c r="A47" s="86" t="s">
        <v>65</v>
      </c>
    </row>
    <row r="48" ht="12.75">
      <c r="A48" s="14" t="s">
        <v>72</v>
      </c>
    </row>
    <row r="49" ht="12.75">
      <c r="A49" s="14" t="s">
        <v>73</v>
      </c>
    </row>
    <row r="50" ht="12.75">
      <c r="A50" s="14" t="s">
        <v>74</v>
      </c>
    </row>
    <row r="51" ht="12.75">
      <c r="A51" s="14" t="s">
        <v>75</v>
      </c>
    </row>
    <row r="53" ht="12.75">
      <c r="A53" s="86" t="s">
        <v>78</v>
      </c>
    </row>
    <row r="54" ht="12.75">
      <c r="A54" s="14" t="s">
        <v>79</v>
      </c>
    </row>
  </sheetData>
  <sheetProtection/>
  <mergeCells count="31">
    <mergeCell ref="N8:O8"/>
    <mergeCell ref="C8:E8"/>
    <mergeCell ref="D24:I24"/>
    <mergeCell ref="C7:F7"/>
    <mergeCell ref="F13:I13"/>
    <mergeCell ref="F14:I14"/>
    <mergeCell ref="F15:I15"/>
    <mergeCell ref="F16:I16"/>
    <mergeCell ref="F17:I17"/>
    <mergeCell ref="F18:I18"/>
    <mergeCell ref="F10:I10"/>
    <mergeCell ref="F23:I23"/>
    <mergeCell ref="P8:Q8"/>
    <mergeCell ref="A1:Q1"/>
    <mergeCell ref="C2:D2"/>
    <mergeCell ref="C3:D3"/>
    <mergeCell ref="C4:D4"/>
    <mergeCell ref="C5:D5"/>
    <mergeCell ref="C6:D6"/>
    <mergeCell ref="J8:K8"/>
    <mergeCell ref="L8:M8"/>
    <mergeCell ref="F8:I9"/>
    <mergeCell ref="F21:I21"/>
    <mergeCell ref="F22:I22"/>
    <mergeCell ref="A10:B10"/>
    <mergeCell ref="A8:A9"/>
    <mergeCell ref="B8:B9"/>
    <mergeCell ref="F11:I11"/>
    <mergeCell ref="F12:I12"/>
    <mergeCell ref="F19:I19"/>
    <mergeCell ref="F20:I20"/>
  </mergeCells>
  <printOptions horizontalCentered="1"/>
  <pageMargins left="0.35433070866141736" right="0.35433070866141736" top="0.64" bottom="0.68" header="0.38" footer="0.33"/>
  <pageSetup fitToHeight="1" fitToWidth="1" horizontalDpi="300" verticalDpi="300" orientation="landscape" paperSize="9" scale="70" r:id="rId1"/>
  <headerFooter alignWithMargins="0">
    <oddFooter>&amp;CStránka &amp;P z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95"/>
  <sheetViews>
    <sheetView showGridLines="0" tabSelected="1" view="pageBreakPreview" zoomScaleNormal="75" zoomScaleSheetLayoutView="100" zoomScalePageLayoutView="0" workbookViewId="0" topLeftCell="A1">
      <pane xSplit="4" ySplit="8" topLeftCell="E1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O59" sqref="O59"/>
    </sheetView>
  </sheetViews>
  <sheetFormatPr defaultColWidth="9.00390625" defaultRowHeight="12.75" outlineLevelCol="1"/>
  <cols>
    <col min="1" max="1" width="4.125" style="14" bestFit="1" customWidth="1"/>
    <col min="2" max="2" width="18.00390625" style="26" customWidth="1"/>
    <col min="3" max="3" width="7.375" style="14" customWidth="1"/>
    <col min="4" max="4" width="8.75390625" style="14" customWidth="1"/>
    <col min="5" max="5" width="7.875" style="14" customWidth="1" outlineLevel="1"/>
    <col min="6" max="6" width="7.75390625" style="14" customWidth="1"/>
    <col min="7" max="7" width="6.625" style="14" customWidth="1"/>
    <col min="8" max="8" width="9.125" style="27" customWidth="1"/>
    <col min="9" max="9" width="5.125" style="14" customWidth="1"/>
    <col min="10" max="10" width="4.00390625" style="14" customWidth="1" outlineLevel="1"/>
    <col min="11" max="11" width="3.875" style="14" customWidth="1" outlineLevel="1"/>
    <col min="12" max="12" width="9.125" style="27" customWidth="1" outlineLevel="1"/>
    <col min="13" max="15" width="5.125" style="14" customWidth="1" outlineLevel="1"/>
    <col min="16" max="16" width="6.75390625" style="14" customWidth="1" outlineLevel="1"/>
    <col min="17" max="17" width="5.125" style="14" customWidth="1" outlineLevel="1"/>
    <col min="18" max="18" width="9.125" style="27" customWidth="1" outlineLevel="1"/>
    <col min="19" max="19" width="5.125" style="14" customWidth="1" outlineLevel="1"/>
    <col min="20" max="20" width="6.375" style="14" customWidth="1" outlineLevel="1"/>
    <col min="21" max="22" width="5.75390625" style="39" hidden="1" customWidth="1"/>
    <col min="23" max="23" width="5.75390625" style="39" customWidth="1"/>
    <col min="24" max="16384" width="9.125" style="14" customWidth="1"/>
  </cols>
  <sheetData>
    <row r="1" spans="1:20" ht="18">
      <c r="A1" s="122" t="s">
        <v>80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2:23" s="17" customFormat="1" ht="15" customHeight="1">
      <c r="B2" s="129" t="str">
        <f>CONCATENATE("Místo konání: ",'Základní list'!F2)</f>
        <v>Místo konání: </v>
      </c>
      <c r="C2" s="129"/>
      <c r="D2" s="129"/>
      <c r="E2" s="129"/>
      <c r="F2" s="129"/>
      <c r="G2" s="129"/>
      <c r="H2" s="129"/>
      <c r="I2" s="129"/>
      <c r="J2" s="132" t="str">
        <f>CONCATENATE("Sponzor: ",'Základní list'!F5)</f>
        <v>Sponzor: </v>
      </c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39"/>
      <c r="V2" s="39"/>
      <c r="W2" s="39"/>
    </row>
    <row r="3" spans="1:23" s="17" customFormat="1" ht="15">
      <c r="A3" s="18"/>
      <c r="B3" s="130" t="str">
        <f>CONCATENATE("Druh závodu: ",'Základní list'!F3)</f>
        <v>Druh závodu: </v>
      </c>
      <c r="C3" s="130"/>
      <c r="D3" s="130"/>
      <c r="E3" s="130"/>
      <c r="F3" s="130"/>
      <c r="G3" s="130"/>
      <c r="H3" s="130"/>
      <c r="I3" s="130"/>
      <c r="J3" s="132" t="str">
        <f>CONCATENATE("Hl. rozhodčí: ",'Základní list'!F6)</f>
        <v>Hl. rozhodčí: 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39"/>
      <c r="V3" s="39"/>
      <c r="W3" s="39"/>
    </row>
    <row r="4" spans="1:23" s="17" customFormat="1" ht="12.75">
      <c r="A4" s="18"/>
      <c r="B4" s="133" t="str">
        <f>CONCATENATE("Datum: ",'Základní list'!F4)</f>
        <v>Datum: </v>
      </c>
      <c r="C4" s="133"/>
      <c r="D4" s="133"/>
      <c r="E4" s="133"/>
      <c r="F4" s="133"/>
      <c r="G4" s="133"/>
      <c r="H4" s="133"/>
      <c r="I4" s="133"/>
      <c r="J4" s="107" t="s">
        <v>82</v>
      </c>
      <c r="K4" s="18"/>
      <c r="L4" s="168"/>
      <c r="M4" s="168"/>
      <c r="N4" s="168"/>
      <c r="O4" s="168"/>
      <c r="P4" s="168"/>
      <c r="Q4" s="168"/>
      <c r="R4" s="168"/>
      <c r="S4" s="168"/>
      <c r="T4" s="168"/>
      <c r="U4" s="39"/>
      <c r="V4" s="39"/>
      <c r="W4" s="39"/>
    </row>
    <row r="5" spans="1:23" s="17" customFormat="1" ht="3.75" customHeight="1" thickBot="1">
      <c r="A5" s="18"/>
      <c r="B5" s="84"/>
      <c r="C5" s="84"/>
      <c r="D5" s="84"/>
      <c r="E5" s="84"/>
      <c r="F5" s="84"/>
      <c r="G5" s="84"/>
      <c r="H5" s="84"/>
      <c r="I5" s="84"/>
      <c r="J5" s="18"/>
      <c r="K5" s="18"/>
      <c r="L5" s="12"/>
      <c r="M5" s="18"/>
      <c r="N5" s="18"/>
      <c r="O5" s="18"/>
      <c r="P5" s="18"/>
      <c r="Q5" s="18"/>
      <c r="R5" s="12"/>
      <c r="S5" s="18"/>
      <c r="T5" s="18"/>
      <c r="U5" s="39"/>
      <c r="V5" s="39"/>
      <c r="W5" s="39"/>
    </row>
    <row r="6" spans="1:23" s="19" customFormat="1" ht="12.75" customHeight="1" thickBot="1">
      <c r="A6" s="126" t="s">
        <v>47</v>
      </c>
      <c r="B6" s="134" t="s">
        <v>17</v>
      </c>
      <c r="C6" s="135"/>
      <c r="D6" s="135"/>
      <c r="E6" s="125"/>
      <c r="F6" s="123" t="s">
        <v>0</v>
      </c>
      <c r="G6" s="124"/>
      <c r="H6" s="124"/>
      <c r="I6" s="131"/>
      <c r="J6" s="123" t="s">
        <v>1</v>
      </c>
      <c r="K6" s="124"/>
      <c r="L6" s="124"/>
      <c r="M6" s="131"/>
      <c r="N6" s="123" t="s">
        <v>134</v>
      </c>
      <c r="O6" s="124"/>
      <c r="P6" s="124"/>
      <c r="Q6" s="131"/>
      <c r="R6" s="123" t="s">
        <v>2</v>
      </c>
      <c r="S6" s="124"/>
      <c r="T6" s="125"/>
      <c r="U6" s="151" t="s">
        <v>26</v>
      </c>
      <c r="V6" s="148" t="s">
        <v>27</v>
      </c>
      <c r="W6" s="85"/>
    </row>
    <row r="7" spans="1:23" s="19" customFormat="1" ht="12.75" customHeight="1">
      <c r="A7" s="127"/>
      <c r="B7" s="136"/>
      <c r="C7" s="137"/>
      <c r="D7" s="137"/>
      <c r="E7" s="138"/>
      <c r="F7" s="140" t="s">
        <v>3</v>
      </c>
      <c r="G7" s="141"/>
      <c r="H7" s="146" t="s">
        <v>4</v>
      </c>
      <c r="I7" s="144" t="s">
        <v>5</v>
      </c>
      <c r="J7" s="140" t="str">
        <f>F7</f>
        <v>Sektor</v>
      </c>
      <c r="K7" s="141"/>
      <c r="L7" s="146" t="str">
        <f>H7</f>
        <v>CIPS</v>
      </c>
      <c r="M7" s="144" t="str">
        <f>I7</f>
        <v>Poř</v>
      </c>
      <c r="N7" s="140" t="str">
        <f>J7</f>
        <v>Sektor</v>
      </c>
      <c r="O7" s="141"/>
      <c r="P7" s="146" t="str">
        <f>L7</f>
        <v>CIPS</v>
      </c>
      <c r="Q7" s="144" t="str">
        <f>M7</f>
        <v>Poř</v>
      </c>
      <c r="R7" s="142" t="str">
        <f>L7</f>
        <v>CIPS</v>
      </c>
      <c r="S7" s="144" t="s">
        <v>6</v>
      </c>
      <c r="T7" s="149" t="str">
        <f>M7</f>
        <v>Poř</v>
      </c>
      <c r="U7" s="151"/>
      <c r="V7" s="148"/>
      <c r="W7" s="85"/>
    </row>
    <row r="8" spans="1:23" s="19" customFormat="1" ht="13.5" customHeight="1" thickBot="1">
      <c r="A8" s="128"/>
      <c r="B8" s="88" t="s">
        <v>38</v>
      </c>
      <c r="C8" s="21" t="s">
        <v>7</v>
      </c>
      <c r="D8" s="22" t="s">
        <v>83</v>
      </c>
      <c r="E8" s="89" t="s">
        <v>57</v>
      </c>
      <c r="F8" s="23" t="s">
        <v>9</v>
      </c>
      <c r="G8" s="21" t="s">
        <v>8</v>
      </c>
      <c r="H8" s="147"/>
      <c r="I8" s="145"/>
      <c r="J8" s="23" t="str">
        <f>F8</f>
        <v>sk</v>
      </c>
      <c r="K8" s="21" t="str">
        <f>G8</f>
        <v>čís</v>
      </c>
      <c r="L8" s="147"/>
      <c r="M8" s="145"/>
      <c r="N8" s="23" t="str">
        <f>J8</f>
        <v>sk</v>
      </c>
      <c r="O8" s="21" t="str">
        <f>K8</f>
        <v>čís</v>
      </c>
      <c r="P8" s="147"/>
      <c r="Q8" s="145"/>
      <c r="R8" s="143"/>
      <c r="S8" s="145"/>
      <c r="T8" s="150"/>
      <c r="U8" s="151"/>
      <c r="V8" s="148"/>
      <c r="W8" s="85" t="s">
        <v>58</v>
      </c>
    </row>
    <row r="9" spans="1:23" s="19" customFormat="1" ht="18" customHeight="1">
      <c r="A9" s="92">
        <v>1</v>
      </c>
      <c r="B9" s="164" t="s">
        <v>127</v>
      </c>
      <c r="C9" s="100"/>
      <c r="D9" s="108"/>
      <c r="E9" s="106"/>
      <c r="F9" s="30" t="s">
        <v>24</v>
      </c>
      <c r="G9" s="31">
        <v>6</v>
      </c>
      <c r="H9" s="98">
        <f>IF($G9="","",INDEX('1. závod'!$A:$CM,$G9+3,INDEX('Základní list'!$B:$B,MATCH($F9,'Základní list'!$A:$A,0),1)))</f>
        <v>8760</v>
      </c>
      <c r="I9" s="109">
        <f>IF($G9="","",INDEX('1. závod'!$A:$CL,$G9+3,INDEX('Základní list'!$B:$B,MATCH($F9,'Základní list'!$A:$A,0),1)+2))</f>
        <v>1</v>
      </c>
      <c r="J9" s="30" t="s">
        <v>23</v>
      </c>
      <c r="K9" s="31">
        <v>3</v>
      </c>
      <c r="L9" s="98">
        <f>IF($K9="","",INDEX('2. závod'!$A:$CM,$K9+3,INDEX('Základní list'!$B:$B,MATCH($J9,'Základní list'!$A:$A,0),1)))</f>
        <v>16140</v>
      </c>
      <c r="M9" s="109">
        <f>IF($K9="","",INDEX('2. závod'!$A:$CM,$K9+3,INDEX('Základní list'!$B:$B,MATCH($J9,'Základní list'!$A:$A,0),1)+2))</f>
        <v>1</v>
      </c>
      <c r="N9" s="30" t="s">
        <v>23</v>
      </c>
      <c r="O9" s="31">
        <v>2</v>
      </c>
      <c r="P9" s="98">
        <f>IF($O9="","",INDEX('3. závod'!$A:$CM,$O9+3,INDEX('Základní list'!$B:$B,MATCH($N9,'Základní list'!$A:$A,0),1)))</f>
        <v>10420</v>
      </c>
      <c r="Q9" s="109">
        <f>IF($O9="","",INDEX('3. závod'!$A:$CM,$O9+3,INDEX('Základní list'!$B:$B,MATCH($N9,'Základní list'!$A:$A,0),1)+2))</f>
        <v>1</v>
      </c>
      <c r="R9" s="109">
        <f>IF($N9="","",SUM(H9,L9,P9))</f>
        <v>35320</v>
      </c>
      <c r="S9" s="103">
        <f>IF($O9="","",SUM(I9,M9,Q9))</f>
        <v>3</v>
      </c>
      <c r="T9" s="104">
        <f>IF($R9="","",RANK(S9,S:S,1))</f>
        <v>1</v>
      </c>
      <c r="U9" s="40" t="str">
        <f aca="true" t="shared" si="0" ref="U9:U40">CONCATENATE(F9,G9)</f>
        <v>B6</v>
      </c>
      <c r="V9" s="40" t="str">
        <f aca="true" t="shared" si="1" ref="V9:V40">CONCATENATE(J9,K9)</f>
        <v>C3</v>
      </c>
      <c r="W9" s="40">
        <f>COUNT(I9,M9)</f>
        <v>2</v>
      </c>
    </row>
    <row r="10" spans="1:23" ht="18" customHeight="1">
      <c r="A10" s="92">
        <v>2</v>
      </c>
      <c r="B10" s="33" t="s">
        <v>118</v>
      </c>
      <c r="C10" s="94"/>
      <c r="D10" s="95"/>
      <c r="E10" s="96"/>
      <c r="F10" s="36" t="s">
        <v>23</v>
      </c>
      <c r="G10" s="34">
        <v>10</v>
      </c>
      <c r="H10" s="98">
        <f>IF($G10="","",INDEX('1. závod'!$A:$CM,$G10+3,INDEX('Základní list'!$B:$B,MATCH($F10,'Základní list'!$A:$A,0),1)))</f>
        <v>5060</v>
      </c>
      <c r="I10" s="99">
        <f>IF($G10="","",INDEX('1. závod'!$A:$CL,$G10+3,INDEX('Základní list'!$B:$B,MATCH($F10,'Základní list'!$A:$A,0),1)+2))</f>
        <v>1</v>
      </c>
      <c r="J10" s="30" t="s">
        <v>23</v>
      </c>
      <c r="K10" s="31">
        <v>4</v>
      </c>
      <c r="L10" s="101">
        <f>IF($K10="","",INDEX('2. závod'!$A:$CM,$K10+3,INDEX('Základní list'!$B:$B,MATCH($J10,'Základní list'!$A:$A,0),1)))</f>
        <v>14200</v>
      </c>
      <c r="M10" s="102">
        <f>IF($K10="","",INDEX('2. závod'!$A:$CM,$K10+3,INDEX('Základní list'!$B:$B,MATCH($J10,'Základní list'!$A:$A,0),1)+2))</f>
        <v>2</v>
      </c>
      <c r="N10" s="30" t="s">
        <v>20</v>
      </c>
      <c r="O10" s="31">
        <v>7</v>
      </c>
      <c r="P10" s="98">
        <f>IF($O10="","",INDEX('3. závod'!$A:$CM,$O10+3,INDEX('Základní list'!$B:$B,MATCH($N10,'Základní list'!$A:$A,0),1)))</f>
        <v>11020</v>
      </c>
      <c r="Q10" s="109">
        <f>IF($O10="","",INDEX('3. závod'!$A:$CM,$O10+3,INDEX('Základní list'!$B:$B,MATCH($N10,'Základní list'!$A:$A,0),1)+2))</f>
        <v>1</v>
      </c>
      <c r="R10" s="109">
        <f>IF($N10="","",SUM(H10,L10,P10))</f>
        <v>30280</v>
      </c>
      <c r="S10" s="103">
        <f>IF($O10="","",SUM(I10,M10,Q10))</f>
        <v>4</v>
      </c>
      <c r="T10" s="104">
        <f aca="true" t="shared" si="2" ref="T10:T17">IF($R10="","",RANK(S10,S$1:S$65536,1))</f>
        <v>2</v>
      </c>
      <c r="U10" s="40" t="str">
        <f t="shared" si="0"/>
        <v>C10</v>
      </c>
      <c r="V10" s="40" t="str">
        <f t="shared" si="1"/>
        <v>C4</v>
      </c>
      <c r="W10" s="40">
        <f aca="true" t="shared" si="3" ref="W10:W73">COUNT(I10,M10)</f>
        <v>2</v>
      </c>
    </row>
    <row r="11" spans="1:23" s="19" customFormat="1" ht="18" customHeight="1">
      <c r="A11" s="92">
        <v>3</v>
      </c>
      <c r="B11" s="33" t="s">
        <v>117</v>
      </c>
      <c r="C11" s="94"/>
      <c r="D11" s="95"/>
      <c r="E11" s="96"/>
      <c r="F11" s="36" t="s">
        <v>20</v>
      </c>
      <c r="G11" s="34">
        <v>12</v>
      </c>
      <c r="H11" s="98">
        <f>IF($G11="","",INDEX('1. závod'!$A:$CM,$G11+3,INDEX('Základní list'!$B:$B,MATCH($F11,'Základní list'!$A:$A,0),1)))</f>
        <v>20720</v>
      </c>
      <c r="I11" s="99">
        <f>IF($G11="","",INDEX('1. závod'!$A:$CL,$G11+3,INDEX('Základní list'!$B:$B,MATCH($F11,'Základní list'!$A:$A,0),1)+2))</f>
        <v>1</v>
      </c>
      <c r="J11" s="30" t="s">
        <v>19</v>
      </c>
      <c r="K11" s="31">
        <v>10</v>
      </c>
      <c r="L11" s="101">
        <f>IF($K11="","",INDEX('2. závod'!$A:$CM,$K11+3,INDEX('Základní list'!$B:$B,MATCH($J11,'Základní list'!$A:$A,0),1)))</f>
        <v>14540</v>
      </c>
      <c r="M11" s="102">
        <f>IF($K11="","",INDEX('2. závod'!$A:$CM,$K11+3,INDEX('Základní list'!$B:$B,MATCH($J11,'Základní list'!$A:$A,0),1)+2))</f>
        <v>2</v>
      </c>
      <c r="N11" s="30" t="s">
        <v>23</v>
      </c>
      <c r="O11" s="31">
        <v>7</v>
      </c>
      <c r="P11" s="98">
        <f>IF($O11="","",INDEX('3. závod'!$A:$CM,$O11+3,INDEX('Základní list'!$B:$B,MATCH($N11,'Základní list'!$A:$A,0),1)))</f>
        <v>8060</v>
      </c>
      <c r="Q11" s="109">
        <f>IF($O11="","",INDEX('3. závod'!$A:$CM,$O11+3,INDEX('Základní list'!$B:$B,MATCH($N11,'Základní list'!$A:$A,0),1)+2))</f>
        <v>2</v>
      </c>
      <c r="R11" s="109">
        <f>IF($N11="","",SUM(H11,L11,P11))</f>
        <v>43320</v>
      </c>
      <c r="S11" s="103">
        <f>IF($O11="","",SUM(I11,M11,Q11))</f>
        <v>5</v>
      </c>
      <c r="T11" s="104">
        <f t="shared" si="2"/>
        <v>3</v>
      </c>
      <c r="U11" s="40" t="str">
        <f t="shared" si="0"/>
        <v>D12</v>
      </c>
      <c r="V11" s="40" t="str">
        <f t="shared" si="1"/>
        <v>A10</v>
      </c>
      <c r="W11" s="40">
        <f t="shared" si="3"/>
        <v>2</v>
      </c>
    </row>
    <row r="12" spans="1:23" s="19" customFormat="1" ht="18" customHeight="1">
      <c r="A12" s="92">
        <v>4</v>
      </c>
      <c r="B12" s="33" t="s">
        <v>119</v>
      </c>
      <c r="C12" s="94"/>
      <c r="D12" s="95"/>
      <c r="E12" s="106"/>
      <c r="F12" s="36" t="s">
        <v>20</v>
      </c>
      <c r="G12" s="34">
        <v>3</v>
      </c>
      <c r="H12" s="98">
        <f>IF($G12="","",INDEX('1. závod'!$A:$CM,$G12+3,INDEX('Základní list'!$B:$B,MATCH($F12,'Základní list'!$A:$A,0),1)))</f>
        <v>13940</v>
      </c>
      <c r="I12" s="99">
        <f>IF($G12="","",INDEX('1. závod'!$A:$CL,$G12+3,INDEX('Základní list'!$B:$B,MATCH($F12,'Základní list'!$A:$A,0),1)+2))</f>
        <v>2</v>
      </c>
      <c r="J12" s="30" t="s">
        <v>20</v>
      </c>
      <c r="K12" s="31">
        <v>8</v>
      </c>
      <c r="L12" s="101">
        <f>IF($K12="","",INDEX('2. závod'!$A:$CM,$K12+3,INDEX('Základní list'!$B:$B,MATCH($J12,'Základní list'!$A:$A,0),1)))</f>
        <v>14440</v>
      </c>
      <c r="M12" s="102">
        <f>IF($K12="","",INDEX('2. závod'!$A:$CM,$K12+3,INDEX('Základní list'!$B:$B,MATCH($J12,'Základní list'!$A:$A,0),1)+2))</f>
        <v>1</v>
      </c>
      <c r="N12" s="30" t="s">
        <v>19</v>
      </c>
      <c r="O12" s="31">
        <v>12</v>
      </c>
      <c r="P12" s="98">
        <f>IF($O12="","",INDEX('3. závod'!$A:$CM,$O12+3,INDEX('Základní list'!$B:$B,MATCH($N12,'Základní list'!$A:$A,0),1)))</f>
        <v>6400</v>
      </c>
      <c r="Q12" s="109">
        <f>IF($O12="","",INDEX('3. závod'!$A:$CM,$O12+3,INDEX('Základní list'!$B:$B,MATCH($N12,'Základní list'!$A:$A,0),1)+2))</f>
        <v>2</v>
      </c>
      <c r="R12" s="109">
        <f>IF($N12="","",SUM(H12,L12,P12))</f>
        <v>34780</v>
      </c>
      <c r="S12" s="103">
        <f>IF($O12="","",SUM(I12,M12,Q12))</f>
        <v>5</v>
      </c>
      <c r="T12" s="104">
        <f t="shared" si="2"/>
        <v>3</v>
      </c>
      <c r="U12" s="40" t="str">
        <f t="shared" si="0"/>
        <v>D3</v>
      </c>
      <c r="V12" s="40" t="str">
        <f t="shared" si="1"/>
        <v>D8</v>
      </c>
      <c r="W12" s="40">
        <f t="shared" si="3"/>
        <v>2</v>
      </c>
    </row>
    <row r="13" spans="1:23" s="19" customFormat="1" ht="18" customHeight="1">
      <c r="A13" s="92">
        <v>5</v>
      </c>
      <c r="B13" s="93" t="s">
        <v>86</v>
      </c>
      <c r="C13" s="94"/>
      <c r="D13" s="95"/>
      <c r="E13" s="96"/>
      <c r="F13" s="97" t="s">
        <v>20</v>
      </c>
      <c r="G13" s="94">
        <v>10</v>
      </c>
      <c r="H13" s="98">
        <f>IF($G13="","",INDEX('1. závod'!$A:$CM,$G13+3,INDEX('Základní list'!$B:$B,MATCH($F13,'Základní list'!$A:$A,0),1)))</f>
        <v>5740</v>
      </c>
      <c r="I13" s="99">
        <f>IF($G13="","",INDEX('1. závod'!$A:$CL,$G13+3,INDEX('Základní list'!$B:$B,MATCH($F13,'Základní list'!$A:$A,0),1)+2))</f>
        <v>3</v>
      </c>
      <c r="J13" s="92" t="s">
        <v>20</v>
      </c>
      <c r="K13" s="100">
        <v>12</v>
      </c>
      <c r="L13" s="101">
        <f>IF($K13="","",INDEX('2. závod'!$A:$CM,$K13+3,INDEX('Základní list'!$B:$B,MATCH($J13,'Základní list'!$A:$A,0),1)))</f>
        <v>13980</v>
      </c>
      <c r="M13" s="102">
        <f>IF($K13="","",INDEX('2. závod'!$A:$CM,$K13+3,INDEX('Základní list'!$B:$B,MATCH($J13,'Základní list'!$A:$A,0),1)+2))</f>
        <v>2</v>
      </c>
      <c r="N13" s="92" t="s">
        <v>20</v>
      </c>
      <c r="O13" s="100">
        <v>12</v>
      </c>
      <c r="P13" s="98">
        <f>IF($O13="","",INDEX('3. závod'!$A:$CM,$O13+3,INDEX('Základní list'!$B:$B,MATCH($N13,'Základní list'!$A:$A,0),1)))</f>
        <v>10620</v>
      </c>
      <c r="Q13" s="109">
        <f>IF($O13="","",INDEX('3. závod'!$A:$CM,$O13+3,INDEX('Základní list'!$B:$B,MATCH($N13,'Základní list'!$A:$A,0),1)+2))</f>
        <v>2</v>
      </c>
      <c r="R13" s="109">
        <f>IF($N13="","",SUM(H13,L13,P13))</f>
        <v>30340</v>
      </c>
      <c r="S13" s="103">
        <f>IF($O13="","",SUM(I13,M13,Q13))</f>
        <v>7</v>
      </c>
      <c r="T13" s="104">
        <f t="shared" si="2"/>
        <v>5</v>
      </c>
      <c r="U13" s="40" t="str">
        <f t="shared" si="0"/>
        <v>D10</v>
      </c>
      <c r="V13" s="40" t="str">
        <f t="shared" si="1"/>
        <v>D12</v>
      </c>
      <c r="W13" s="40">
        <f t="shared" si="3"/>
        <v>2</v>
      </c>
    </row>
    <row r="14" spans="1:23" s="19" customFormat="1" ht="18" customHeight="1">
      <c r="A14" s="92">
        <v>6</v>
      </c>
      <c r="B14" s="33" t="s">
        <v>121</v>
      </c>
      <c r="C14" s="94"/>
      <c r="D14" s="95"/>
      <c r="E14" s="96"/>
      <c r="F14" s="36" t="s">
        <v>19</v>
      </c>
      <c r="G14" s="34">
        <v>8</v>
      </c>
      <c r="H14" s="98">
        <f>IF($G14="","",INDEX('1. závod'!$A:$CM,$G14+3,INDEX('Základní list'!$B:$B,MATCH($F14,'Základní list'!$A:$A,0),1)))</f>
        <v>6040</v>
      </c>
      <c r="I14" s="99">
        <f>IF($G14="","",INDEX('1. závod'!$A:$CL,$G14+3,INDEX('Základní list'!$B:$B,MATCH($F14,'Základní list'!$A:$A,0),1)+2))</f>
        <v>3</v>
      </c>
      <c r="J14" s="30" t="s">
        <v>24</v>
      </c>
      <c r="K14" s="31">
        <v>5</v>
      </c>
      <c r="L14" s="101">
        <f>IF($K14="","",INDEX('2. závod'!$A:$CM,$K14+3,INDEX('Základní list'!$B:$B,MATCH($J14,'Základní list'!$A:$A,0),1)))</f>
        <v>8720</v>
      </c>
      <c r="M14" s="102">
        <f>IF($K14="","",INDEX('2. závod'!$A:$CM,$K14+3,INDEX('Základní list'!$B:$B,MATCH($J14,'Základní list'!$A:$A,0),1)+2))</f>
        <v>3</v>
      </c>
      <c r="N14" s="30" t="s">
        <v>24</v>
      </c>
      <c r="O14" s="31">
        <v>4</v>
      </c>
      <c r="P14" s="98">
        <f>IF($O14="","",INDEX('3. závod'!$A:$CM,$O14+3,INDEX('Základní list'!$B:$B,MATCH($N14,'Základní list'!$A:$A,0),1)))</f>
        <v>13000</v>
      </c>
      <c r="Q14" s="109">
        <f>IF($O14="","",INDEX('3. závod'!$A:$CM,$O14+3,INDEX('Základní list'!$B:$B,MATCH($N14,'Základní list'!$A:$A,0),1)+2))</f>
        <v>1</v>
      </c>
      <c r="R14" s="109">
        <f>IF($N14="","",SUM(H14,L14,P14))</f>
        <v>27760</v>
      </c>
      <c r="S14" s="103">
        <f>IF($O14="","",SUM(I14,M14,Q14))</f>
        <v>7</v>
      </c>
      <c r="T14" s="104">
        <f t="shared" si="2"/>
        <v>5</v>
      </c>
      <c r="U14" s="40" t="str">
        <f t="shared" si="0"/>
        <v>A8</v>
      </c>
      <c r="V14" s="40" t="str">
        <f t="shared" si="1"/>
        <v>B5</v>
      </c>
      <c r="W14" s="40">
        <f t="shared" si="3"/>
        <v>2</v>
      </c>
    </row>
    <row r="15" spans="1:23" ht="18" customHeight="1">
      <c r="A15" s="92">
        <v>7</v>
      </c>
      <c r="B15" s="105" t="s">
        <v>99</v>
      </c>
      <c r="C15" s="94"/>
      <c r="D15" s="95"/>
      <c r="E15" s="106"/>
      <c r="F15" s="97" t="s">
        <v>19</v>
      </c>
      <c r="G15" s="94">
        <v>7</v>
      </c>
      <c r="H15" s="98">
        <f>IF($G15="","",INDEX('1. závod'!$A:$CM,$G15+3,INDEX('Základní list'!$B:$B,MATCH($F15,'Základní list'!$A:$A,0),1)))</f>
        <v>6880</v>
      </c>
      <c r="I15" s="99">
        <f>IF($G15="","",INDEX('1. závod'!$A:$CL,$G15+3,INDEX('Základní list'!$B:$B,MATCH($F15,'Základní list'!$A:$A,0),1)+2))</f>
        <v>1</v>
      </c>
      <c r="J15" s="92" t="s">
        <v>23</v>
      </c>
      <c r="K15" s="100">
        <v>12</v>
      </c>
      <c r="L15" s="101">
        <f>IF($K15="","",INDEX('2. závod'!$A:$CM,$K15+3,INDEX('Základní list'!$B:$B,MATCH($J15,'Základní list'!$A:$A,0),1)))</f>
        <v>1840</v>
      </c>
      <c r="M15" s="102">
        <f>IF($K15="","",INDEX('2. závod'!$A:$CM,$K15+3,INDEX('Základní list'!$B:$B,MATCH($J15,'Základní list'!$A:$A,0),1)+2))</f>
        <v>5</v>
      </c>
      <c r="N15" s="92" t="s">
        <v>19</v>
      </c>
      <c r="O15" s="100">
        <v>9</v>
      </c>
      <c r="P15" s="98">
        <f>IF($O15="","",INDEX('3. závod'!$A:$CM,$O15+3,INDEX('Základní list'!$B:$B,MATCH($N15,'Základní list'!$A:$A,0),1)))</f>
        <v>9120</v>
      </c>
      <c r="Q15" s="109">
        <f>IF($O15="","",INDEX('3. závod'!$A:$CM,$O15+3,INDEX('Základní list'!$B:$B,MATCH($N15,'Základní list'!$A:$A,0),1)+2))</f>
        <v>1</v>
      </c>
      <c r="R15" s="109">
        <f>IF($N15="","",SUM(H15,L15,P15))</f>
        <v>17840</v>
      </c>
      <c r="S15" s="103">
        <f>IF($O15="","",SUM(I15,M15,Q15))</f>
        <v>7</v>
      </c>
      <c r="T15" s="104">
        <f t="shared" si="2"/>
        <v>5</v>
      </c>
      <c r="U15" s="40" t="str">
        <f t="shared" si="0"/>
        <v>A7</v>
      </c>
      <c r="V15" s="40" t="str">
        <f t="shared" si="1"/>
        <v>C12</v>
      </c>
      <c r="W15" s="40">
        <f t="shared" si="3"/>
        <v>2</v>
      </c>
    </row>
    <row r="16" spans="1:23" s="19" customFormat="1" ht="18" customHeight="1">
      <c r="A16" s="92">
        <v>8</v>
      </c>
      <c r="B16" s="33" t="s">
        <v>128</v>
      </c>
      <c r="C16" s="94"/>
      <c r="D16" s="95"/>
      <c r="E16" s="96"/>
      <c r="F16" s="36" t="s">
        <v>23</v>
      </c>
      <c r="G16" s="34">
        <v>4</v>
      </c>
      <c r="H16" s="98">
        <f>IF($G16="","",INDEX('1. závod'!$A:$CM,$G16+3,INDEX('Základní list'!$B:$B,MATCH($F16,'Základní list'!$A:$A,0),1)))</f>
        <v>4280</v>
      </c>
      <c r="I16" s="99">
        <f>IF($G16="","",INDEX('1. závod'!$A:$CL,$G16+3,INDEX('Základní list'!$B:$B,MATCH($F16,'Základní list'!$A:$A,0),1)+2))</f>
        <v>2</v>
      </c>
      <c r="J16" s="30" t="s">
        <v>19</v>
      </c>
      <c r="K16" s="31">
        <v>12</v>
      </c>
      <c r="L16" s="101">
        <f>IF($K16="","",INDEX('2. závod'!$A:$CM,$K16+3,INDEX('Základní list'!$B:$B,MATCH($J16,'Základní list'!$A:$A,0),1)))</f>
        <v>18820</v>
      </c>
      <c r="M16" s="102">
        <f>IF($K16="","",INDEX('2. závod'!$A:$CM,$K16+3,INDEX('Základní list'!$B:$B,MATCH($J16,'Základní list'!$A:$A,0),1)+2))</f>
        <v>1</v>
      </c>
      <c r="N16" s="30" t="s">
        <v>23</v>
      </c>
      <c r="O16" s="31">
        <v>8</v>
      </c>
      <c r="P16" s="98">
        <f>IF($O16="","",INDEX('3. závod'!$A:$CM,$O16+3,INDEX('Základní list'!$B:$B,MATCH($N16,'Základní list'!$A:$A,0),1)))</f>
        <v>3120</v>
      </c>
      <c r="Q16" s="109">
        <f>IF($O16="","",INDEX('3. závod'!$A:$CM,$O16+3,INDEX('Základní list'!$B:$B,MATCH($N16,'Základní list'!$A:$A,0),1)+2))</f>
        <v>6</v>
      </c>
      <c r="R16" s="109">
        <f>IF($N16="","",SUM(H16,L16,P16))</f>
        <v>26220</v>
      </c>
      <c r="S16" s="103">
        <f>IF($O16="","",SUM(I16,M16,Q16))</f>
        <v>9</v>
      </c>
      <c r="T16" s="104">
        <f t="shared" si="2"/>
        <v>8</v>
      </c>
      <c r="U16" s="40" t="str">
        <f t="shared" si="0"/>
        <v>C4</v>
      </c>
      <c r="V16" s="40" t="str">
        <f t="shared" si="1"/>
        <v>A12</v>
      </c>
      <c r="W16" s="40">
        <f t="shared" si="3"/>
        <v>2</v>
      </c>
    </row>
    <row r="17" spans="1:23" s="19" customFormat="1" ht="18" customHeight="1">
      <c r="A17" s="92">
        <v>9</v>
      </c>
      <c r="B17" s="105" t="s">
        <v>108</v>
      </c>
      <c r="C17" s="94"/>
      <c r="D17" s="95"/>
      <c r="E17" s="96"/>
      <c r="F17" s="97" t="s">
        <v>24</v>
      </c>
      <c r="G17" s="94">
        <v>5</v>
      </c>
      <c r="H17" s="98">
        <f>IF($G17="","",INDEX('1. závod'!$A:$CM,$G17+3,INDEX('Základní list'!$B:$B,MATCH($F17,'Základní list'!$A:$A,0),1)))</f>
        <v>4340</v>
      </c>
      <c r="I17" s="99">
        <f>IF($G17="","",INDEX('1. závod'!$A:$CL,$G17+3,INDEX('Základní list'!$B:$B,MATCH($F17,'Základní list'!$A:$A,0),1)+2))</f>
        <v>2</v>
      </c>
      <c r="J17" s="92" t="s">
        <v>19</v>
      </c>
      <c r="K17" s="100">
        <v>5</v>
      </c>
      <c r="L17" s="101">
        <f>IF($K17="","",INDEX('2. závod'!$A:$CM,$K17+3,INDEX('Základní list'!$B:$B,MATCH($J17,'Základní list'!$A:$A,0),1)))</f>
        <v>12360</v>
      </c>
      <c r="M17" s="102">
        <f>IF($K17="","",INDEX('2. závod'!$A:$CM,$K17+3,INDEX('Základní list'!$B:$B,MATCH($J17,'Základní list'!$A:$A,0),1)+2))</f>
        <v>3</v>
      </c>
      <c r="N17" s="92" t="s">
        <v>19</v>
      </c>
      <c r="O17" s="100">
        <v>8</v>
      </c>
      <c r="P17" s="98">
        <f>IF($O17="","",INDEX('3. závod'!$A:$CM,$O17+3,INDEX('Základní list'!$B:$B,MATCH($N17,'Základní list'!$A:$A,0),1)))</f>
        <v>6120</v>
      </c>
      <c r="Q17" s="109">
        <f>IF($O17="","",INDEX('3. závod'!$A:$CM,$O17+3,INDEX('Základní list'!$B:$B,MATCH($N17,'Základní list'!$A:$A,0),1)+2))</f>
        <v>4</v>
      </c>
      <c r="R17" s="109">
        <f>IF($N17="","",SUM(H17,L17,P17))</f>
        <v>22820</v>
      </c>
      <c r="S17" s="103">
        <f>IF($O17="","",SUM(I17,M17,Q17))</f>
        <v>9</v>
      </c>
      <c r="T17" s="104">
        <f t="shared" si="2"/>
        <v>8</v>
      </c>
      <c r="U17" s="40" t="str">
        <f t="shared" si="0"/>
        <v>B5</v>
      </c>
      <c r="V17" s="40" t="str">
        <f t="shared" si="1"/>
        <v>A5</v>
      </c>
      <c r="W17" s="40">
        <f t="shared" si="3"/>
        <v>2</v>
      </c>
    </row>
    <row r="18" spans="1:23" ht="18" customHeight="1">
      <c r="A18" s="92">
        <v>10</v>
      </c>
      <c r="B18" s="105" t="s">
        <v>109</v>
      </c>
      <c r="C18" s="94"/>
      <c r="D18" s="95"/>
      <c r="E18" s="106"/>
      <c r="F18" s="97" t="s">
        <v>20</v>
      </c>
      <c r="G18" s="94">
        <v>11</v>
      </c>
      <c r="H18" s="98">
        <f>IF($G18="","",INDEX('1. závod'!$A:$CM,$G18+3,INDEX('Základní list'!$B:$B,MATCH($F18,'Základní list'!$A:$A,0),1)))</f>
        <v>3440</v>
      </c>
      <c r="I18" s="99">
        <f>IF($G18="","",INDEX('1. závod'!$A:$CL,$G18+3,INDEX('Základní list'!$B:$B,MATCH($F18,'Základní list'!$A:$A,0),1)+2))</f>
        <v>4</v>
      </c>
      <c r="J18" s="92" t="s">
        <v>19</v>
      </c>
      <c r="K18" s="100">
        <v>13</v>
      </c>
      <c r="L18" s="101">
        <f>IF($K18="","",INDEX('2. závod'!$A:$CM,$K18+3,INDEX('Základní list'!$B:$B,MATCH($J18,'Základní list'!$A:$A,0),1)))</f>
        <v>9440</v>
      </c>
      <c r="M18" s="102">
        <f>IF($K18="","",INDEX('2. závod'!$A:$CM,$K18+3,INDEX('Základní list'!$B:$B,MATCH($J18,'Základní list'!$A:$A,0),1)+2))</f>
        <v>4</v>
      </c>
      <c r="N18" s="92" t="s">
        <v>20</v>
      </c>
      <c r="O18" s="100">
        <v>13</v>
      </c>
      <c r="P18" s="98">
        <f>IF($O18="","",INDEX('3. závod'!$A:$CM,$O18+3,INDEX('Základní list'!$B:$B,MATCH($N18,'Základní list'!$A:$A,0),1)))</f>
        <v>9400</v>
      </c>
      <c r="Q18" s="109">
        <f>IF($O18="","",INDEX('3. závod'!$A:$CM,$O18+3,INDEX('Základní list'!$B:$B,MATCH($N18,'Základní list'!$A:$A,0),1)+2))</f>
        <v>3</v>
      </c>
      <c r="R18" s="109">
        <f>IF($N18="","",SUM(H18,L18,P18))</f>
        <v>22280</v>
      </c>
      <c r="S18" s="103">
        <f>IF($O18="","",SUM(I18,M18,Q18))</f>
        <v>11</v>
      </c>
      <c r="T18" s="104">
        <f>IF($R18="","",RANK(S18,S:S,1))</f>
        <v>10</v>
      </c>
      <c r="U18" s="40" t="str">
        <f t="shared" si="0"/>
        <v>D11</v>
      </c>
      <c r="V18" s="40" t="str">
        <f t="shared" si="1"/>
        <v>A13</v>
      </c>
      <c r="W18" s="40">
        <f t="shared" si="3"/>
        <v>2</v>
      </c>
    </row>
    <row r="19" spans="1:23" ht="18" customHeight="1">
      <c r="A19" s="92">
        <v>11</v>
      </c>
      <c r="B19" s="105" t="s">
        <v>102</v>
      </c>
      <c r="C19" s="94"/>
      <c r="D19" s="95"/>
      <c r="E19" s="96"/>
      <c r="F19" s="97" t="s">
        <v>23</v>
      </c>
      <c r="G19" s="94">
        <v>9</v>
      </c>
      <c r="H19" s="98">
        <f>IF($G19="","",INDEX('1. závod'!$A:$CM,$G19+3,INDEX('Základní list'!$B:$B,MATCH($F19,'Základní list'!$A:$A,0),1)))</f>
        <v>1780</v>
      </c>
      <c r="I19" s="99">
        <f>IF($G19="","",INDEX('1. závod'!$A:$CL,$G19+3,INDEX('Základní list'!$B:$B,MATCH($F19,'Základní list'!$A:$A,0),1)+2))</f>
        <v>3</v>
      </c>
      <c r="J19" s="92" t="s">
        <v>20</v>
      </c>
      <c r="K19" s="100">
        <v>2</v>
      </c>
      <c r="L19" s="101">
        <f>IF($K19="","",INDEX('2. závod'!$A:$CM,$K19+3,INDEX('Základní list'!$B:$B,MATCH($J19,'Základní list'!$A:$A,0),1)))</f>
        <v>4560</v>
      </c>
      <c r="M19" s="102">
        <f>IF($K19="","",INDEX('2. závod'!$A:$CM,$K19+3,INDEX('Základní list'!$B:$B,MATCH($J19,'Základní list'!$A:$A,0),1)+2))</f>
        <v>6</v>
      </c>
      <c r="N19" s="92" t="s">
        <v>24</v>
      </c>
      <c r="O19" s="100">
        <v>1</v>
      </c>
      <c r="P19" s="98">
        <f>IF($O19="","",INDEX('3. závod'!$A:$CM,$O19+3,INDEX('Základní list'!$B:$B,MATCH($N19,'Základní list'!$A:$A,0),1)))</f>
        <v>9920</v>
      </c>
      <c r="Q19" s="109">
        <f>IF($O19="","",INDEX('3. závod'!$A:$CM,$O19+3,INDEX('Základní list'!$B:$B,MATCH($N19,'Základní list'!$A:$A,0),1)+2))</f>
        <v>2</v>
      </c>
      <c r="R19" s="109">
        <f>IF($N19="","",SUM(H19,L19,P19))</f>
        <v>16260</v>
      </c>
      <c r="S19" s="103">
        <f>IF($O19="","",SUM(I19,M19,Q19))</f>
        <v>11</v>
      </c>
      <c r="T19" s="104">
        <f>IF($R19="","",RANK(S19,S:S,1))</f>
        <v>10</v>
      </c>
      <c r="U19" s="40" t="str">
        <f t="shared" si="0"/>
        <v>C9</v>
      </c>
      <c r="V19" s="40" t="str">
        <f t="shared" si="1"/>
        <v>D2</v>
      </c>
      <c r="W19" s="40">
        <f t="shared" si="3"/>
        <v>2</v>
      </c>
    </row>
    <row r="20" spans="1:23" ht="18" customHeight="1" collapsed="1">
      <c r="A20" s="92">
        <v>12</v>
      </c>
      <c r="B20" s="105" t="s">
        <v>103</v>
      </c>
      <c r="C20" s="94"/>
      <c r="D20" s="95"/>
      <c r="E20" s="96"/>
      <c r="F20" s="97" t="s">
        <v>19</v>
      </c>
      <c r="G20" s="94">
        <v>3</v>
      </c>
      <c r="H20" s="98">
        <f>IF($G20="","",INDEX('1. závod'!$A:$CM,$G20+3,INDEX('Základní list'!$B:$B,MATCH($F20,'Základní list'!$A:$A,0),1)))</f>
        <v>6200</v>
      </c>
      <c r="I20" s="99">
        <f>IF($G20="","",INDEX('1. závod'!$A:$CL,$G20+3,INDEX('Základní list'!$B:$B,MATCH($F20,'Základní list'!$A:$A,0),1)+2))</f>
        <v>2</v>
      </c>
      <c r="J20" s="92" t="s">
        <v>19</v>
      </c>
      <c r="K20" s="100">
        <v>8</v>
      </c>
      <c r="L20" s="101">
        <f>IF($K20="","",INDEX('2. závod'!$A:$CM,$K20+3,INDEX('Základní list'!$B:$B,MATCH($J20,'Základní list'!$A:$A,0),1)))</f>
        <v>3800</v>
      </c>
      <c r="M20" s="102">
        <f>IF($K20="","",INDEX('2. závod'!$A:$CM,$K20+3,INDEX('Základní list'!$B:$B,MATCH($J20,'Základní list'!$A:$A,0),1)+2))</f>
        <v>5</v>
      </c>
      <c r="N20" s="92" t="s">
        <v>24</v>
      </c>
      <c r="O20" s="100">
        <v>2</v>
      </c>
      <c r="P20" s="98">
        <f>IF($O20="","",INDEX('3. závod'!$A:$CM,$O20+3,INDEX('Základní list'!$B:$B,MATCH($N20,'Základní list'!$A:$A,0),1)))</f>
        <v>4480</v>
      </c>
      <c r="Q20" s="109">
        <f>IF($O20="","",INDEX('3. závod'!$A:$CM,$O20+3,INDEX('Základní list'!$B:$B,MATCH($N20,'Základní list'!$A:$A,0),1)+2))</f>
        <v>4</v>
      </c>
      <c r="R20" s="109">
        <f>IF($N20="","",SUM(H20,L20,P20))</f>
        <v>14480</v>
      </c>
      <c r="S20" s="103">
        <f>IF($O20="","",SUM(I20,M20,Q20))</f>
        <v>11</v>
      </c>
      <c r="T20" s="104">
        <f>IF($R20="","",RANK(S20,S:S,1))</f>
        <v>10</v>
      </c>
      <c r="U20" s="40" t="str">
        <f t="shared" si="0"/>
        <v>A3</v>
      </c>
      <c r="V20" s="40" t="str">
        <f t="shared" si="1"/>
        <v>A8</v>
      </c>
      <c r="W20" s="40">
        <f t="shared" si="3"/>
        <v>2</v>
      </c>
    </row>
    <row r="21" spans="1:23" ht="18" customHeight="1">
      <c r="A21" s="92">
        <v>13</v>
      </c>
      <c r="B21" s="93" t="s">
        <v>89</v>
      </c>
      <c r="C21" s="94"/>
      <c r="D21" s="95"/>
      <c r="E21" s="106"/>
      <c r="F21" s="97" t="s">
        <v>23</v>
      </c>
      <c r="G21" s="94">
        <v>3</v>
      </c>
      <c r="H21" s="98">
        <f>IF($G21="","",INDEX('1. závod'!$A:$CM,$G21+3,INDEX('Základní list'!$B:$B,MATCH($F21,'Základní list'!$A:$A,0),1)))</f>
        <v>240</v>
      </c>
      <c r="I21" s="99">
        <f>IF($G21="","",INDEX('1. závod'!$A:$CL,$G21+3,INDEX('Základní list'!$B:$B,MATCH($F21,'Základní list'!$A:$A,0),1)+2))</f>
        <v>9</v>
      </c>
      <c r="J21" s="92" t="s">
        <v>24</v>
      </c>
      <c r="K21" s="100">
        <v>7</v>
      </c>
      <c r="L21" s="101">
        <f>IF($K21="","",INDEX('2. závod'!$A:$CM,$K21+3,INDEX('Základní list'!$B:$B,MATCH($J21,'Základní list'!$A:$A,0),1)))</f>
        <v>9620</v>
      </c>
      <c r="M21" s="102">
        <f>IF($K21="","",INDEX('2. závod'!$A:$CM,$K21+3,INDEX('Základní list'!$B:$B,MATCH($J21,'Základní list'!$A:$A,0),1)+2))</f>
        <v>1</v>
      </c>
      <c r="N21" s="92" t="s">
        <v>19</v>
      </c>
      <c r="O21" s="100">
        <v>1</v>
      </c>
      <c r="P21" s="98">
        <f>IF($O21="","",INDEX('3. závod'!$A:$CM,$O21+3,INDEX('Základní list'!$B:$B,MATCH($N21,'Základní list'!$A:$A,0),1)))</f>
        <v>6340</v>
      </c>
      <c r="Q21" s="109">
        <f>IF($O21="","",INDEX('3. závod'!$A:$CM,$O21+3,INDEX('Základní list'!$B:$B,MATCH($N21,'Základní list'!$A:$A,0),1)+2))</f>
        <v>3</v>
      </c>
      <c r="R21" s="109">
        <f>IF($N21="","",SUM(H21,L21,P21))</f>
        <v>16200</v>
      </c>
      <c r="S21" s="103">
        <f>IF($O21="","",SUM(I21,M21,Q21))</f>
        <v>13</v>
      </c>
      <c r="T21" s="104">
        <f>IF($R21="","",RANK(S21,S:S,1))</f>
        <v>13</v>
      </c>
      <c r="U21" s="40" t="str">
        <f t="shared" si="0"/>
        <v>C3</v>
      </c>
      <c r="V21" s="40" t="str">
        <f t="shared" si="1"/>
        <v>B7</v>
      </c>
      <c r="W21" s="40">
        <f t="shared" si="3"/>
        <v>2</v>
      </c>
    </row>
    <row r="22" spans="1:23" s="19" customFormat="1" ht="18" customHeight="1">
      <c r="A22" s="92">
        <v>14</v>
      </c>
      <c r="B22" s="93" t="s">
        <v>87</v>
      </c>
      <c r="C22" s="94"/>
      <c r="D22" s="95"/>
      <c r="E22" s="96"/>
      <c r="F22" s="97" t="s">
        <v>20</v>
      </c>
      <c r="G22" s="94">
        <v>7</v>
      </c>
      <c r="H22" s="98">
        <f>IF($G22="","",INDEX('1. závod'!$A:$CM,$G22+3,INDEX('Základní list'!$B:$B,MATCH($F22,'Základní list'!$A:$A,0),1)))</f>
        <v>1680</v>
      </c>
      <c r="I22" s="99">
        <f>IF($G22="","",INDEX('1. závod'!$A:$CL,$G22+3,INDEX('Základní list'!$B:$B,MATCH($F22,'Základní list'!$A:$A,0),1)+2))</f>
        <v>7</v>
      </c>
      <c r="J22" s="92" t="s">
        <v>23</v>
      </c>
      <c r="K22" s="100">
        <v>5</v>
      </c>
      <c r="L22" s="101">
        <f>IF($K22="","",INDEX('2. závod'!$A:$CM,$K22+3,INDEX('Základní list'!$B:$B,MATCH($J22,'Základní list'!$A:$A,0),1)))</f>
        <v>3460</v>
      </c>
      <c r="M22" s="102">
        <f>IF($K22="","",INDEX('2. závod'!$A:$CM,$K22+3,INDEX('Základní list'!$B:$B,MATCH($J22,'Základní list'!$A:$A,0),1)+2))</f>
        <v>3</v>
      </c>
      <c r="N22" s="92" t="s">
        <v>24</v>
      </c>
      <c r="O22" s="100">
        <v>9</v>
      </c>
      <c r="P22" s="98">
        <f>IF($O22="","",INDEX('3. závod'!$A:$CM,$O22+3,INDEX('Základní list'!$B:$B,MATCH($N22,'Základní list'!$A:$A,0),1)))</f>
        <v>4040</v>
      </c>
      <c r="Q22" s="109">
        <f>IF($O22="","",INDEX('3. závod'!$A:$CM,$O22+3,INDEX('Základní list'!$B:$B,MATCH($N22,'Základní list'!$A:$A,0),1)+2))</f>
        <v>5</v>
      </c>
      <c r="R22" s="109">
        <f>IF($N22="","",SUM(H22,L22,P22))</f>
        <v>9180</v>
      </c>
      <c r="S22" s="103">
        <f>IF($O22="","",SUM(I22,M22,Q22))</f>
        <v>15</v>
      </c>
      <c r="T22" s="104">
        <f>IF($R22="","",RANK(S22,S:S,1))</f>
        <v>14</v>
      </c>
      <c r="U22" s="40" t="str">
        <f t="shared" si="0"/>
        <v>D7</v>
      </c>
      <c r="V22" s="40" t="str">
        <f t="shared" si="1"/>
        <v>C5</v>
      </c>
      <c r="W22" s="40">
        <f t="shared" si="3"/>
        <v>2</v>
      </c>
    </row>
    <row r="23" spans="1:23" ht="18" customHeight="1">
      <c r="A23" s="92">
        <v>15</v>
      </c>
      <c r="B23" s="33" t="s">
        <v>129</v>
      </c>
      <c r="C23" s="94"/>
      <c r="D23" s="95"/>
      <c r="E23" s="96"/>
      <c r="F23" s="36" t="s">
        <v>19</v>
      </c>
      <c r="G23" s="34">
        <v>4</v>
      </c>
      <c r="H23" s="98">
        <f>IF($G23="","",INDEX('1. závod'!$A:$CM,$G23+3,INDEX('Základní list'!$B:$B,MATCH($F23,'Základní list'!$A:$A,0),1)))</f>
        <v>480</v>
      </c>
      <c r="I23" s="99">
        <f>IF($G23="","",INDEX('1. závod'!$A:$CL,$G23+3,INDEX('Základní list'!$B:$B,MATCH($F23,'Základní list'!$A:$A,0),1)+2))</f>
        <v>10</v>
      </c>
      <c r="J23" s="30" t="s">
        <v>24</v>
      </c>
      <c r="K23" s="31">
        <v>8</v>
      </c>
      <c r="L23" s="101">
        <f>IF($K23="","",INDEX('2. závod'!$A:$CM,$K23+3,INDEX('Základní list'!$B:$B,MATCH($J23,'Základní list'!$A:$A,0),1)))</f>
        <v>8960</v>
      </c>
      <c r="M23" s="102">
        <f>IF($K23="","",INDEX('2. závod'!$A:$CM,$K23+3,INDEX('Základní list'!$B:$B,MATCH($J23,'Základní list'!$A:$A,0),1)+2))</f>
        <v>2</v>
      </c>
      <c r="N23" s="30" t="s">
        <v>23</v>
      </c>
      <c r="O23" s="31">
        <v>10</v>
      </c>
      <c r="P23" s="98">
        <f>IF($O23="","",INDEX('3. závod'!$A:$CM,$O23+3,INDEX('Základní list'!$B:$B,MATCH($N23,'Základní list'!$A:$A,0),1)))</f>
        <v>3360</v>
      </c>
      <c r="Q23" s="109">
        <f>IF($O23="","",INDEX('3. závod'!$A:$CM,$O23+3,INDEX('Základní list'!$B:$B,MATCH($N23,'Základní list'!$A:$A,0),1)+2))</f>
        <v>5</v>
      </c>
      <c r="R23" s="109">
        <f>IF($N23="","",SUM(H23,L23,P23))</f>
        <v>12800</v>
      </c>
      <c r="S23" s="103">
        <f>IF($O23="","",SUM(I23,M23,Q23))</f>
        <v>17</v>
      </c>
      <c r="T23" s="104">
        <f>IF($R23="","",RANK(S23,S:S,1))</f>
        <v>15</v>
      </c>
      <c r="U23" s="40" t="str">
        <f t="shared" si="0"/>
        <v>A4</v>
      </c>
      <c r="V23" s="40" t="str">
        <f t="shared" si="1"/>
        <v>B8</v>
      </c>
      <c r="W23" s="40">
        <f t="shared" si="3"/>
        <v>2</v>
      </c>
    </row>
    <row r="24" spans="1:23" ht="18" customHeight="1">
      <c r="A24" s="92">
        <v>16</v>
      </c>
      <c r="B24" s="93" t="s">
        <v>88</v>
      </c>
      <c r="C24" s="94"/>
      <c r="D24" s="95"/>
      <c r="E24" s="106"/>
      <c r="F24" s="97" t="s">
        <v>19</v>
      </c>
      <c r="G24" s="94">
        <v>10</v>
      </c>
      <c r="H24" s="98">
        <f>IF($G24="","",INDEX('1. závod'!$A:$CM,$G24+3,INDEX('Základní list'!$B:$B,MATCH($F24,'Základní list'!$A:$A,0),1)))</f>
        <v>5140</v>
      </c>
      <c r="I24" s="99">
        <f>IF($G24="","",INDEX('1. závod'!$A:$CL,$G24+3,INDEX('Základní list'!$B:$B,MATCH($F24,'Základní list'!$A:$A,0),1)+2))</f>
        <v>4</v>
      </c>
      <c r="J24" s="92" t="s">
        <v>24</v>
      </c>
      <c r="K24" s="100">
        <v>2</v>
      </c>
      <c r="L24" s="101">
        <f>IF($K24="","",INDEX('2. závod'!$A:$CM,$K24+3,INDEX('Základní list'!$B:$B,MATCH($J24,'Základní list'!$A:$A,0),1)))</f>
        <v>3180</v>
      </c>
      <c r="M24" s="102">
        <f>IF($K24="","",INDEX('2. závod'!$A:$CM,$K24+3,INDEX('Základní list'!$B:$B,MATCH($J24,'Základní list'!$A:$A,0),1)+2))</f>
        <v>6</v>
      </c>
      <c r="N24" s="92" t="s">
        <v>23</v>
      </c>
      <c r="O24" s="100">
        <v>4</v>
      </c>
      <c r="P24" s="98">
        <f>IF($O24="","",INDEX('3. závod'!$A:$CM,$O24+3,INDEX('Základní list'!$B:$B,MATCH($N24,'Základní list'!$A:$A,0),1)))</f>
        <v>1880</v>
      </c>
      <c r="Q24" s="109">
        <f>IF($O24="","",INDEX('3. závod'!$A:$CM,$O24+3,INDEX('Základní list'!$B:$B,MATCH($N24,'Základní list'!$A:$A,0),1)+2))</f>
        <v>7</v>
      </c>
      <c r="R24" s="109">
        <f>IF($N24="","",SUM(H24,L24,P24))</f>
        <v>10200</v>
      </c>
      <c r="S24" s="103">
        <f>IF($O24="","",SUM(I24,M24,Q24))</f>
        <v>17</v>
      </c>
      <c r="T24" s="104">
        <f>IF($R24="","",RANK(S24,S:S,1))</f>
        <v>15</v>
      </c>
      <c r="U24" s="40" t="str">
        <f t="shared" si="0"/>
        <v>A10</v>
      </c>
      <c r="V24" s="40" t="str">
        <f t="shared" si="1"/>
        <v>B2</v>
      </c>
      <c r="W24" s="40">
        <f t="shared" si="3"/>
        <v>2</v>
      </c>
    </row>
    <row r="25" spans="1:23" s="19" customFormat="1" ht="18" customHeight="1">
      <c r="A25" s="92">
        <v>17</v>
      </c>
      <c r="B25" s="33" t="s">
        <v>132</v>
      </c>
      <c r="C25" s="94"/>
      <c r="D25" s="95"/>
      <c r="E25" s="96"/>
      <c r="F25" s="36" t="s">
        <v>20</v>
      </c>
      <c r="G25" s="34">
        <v>13</v>
      </c>
      <c r="H25" s="98">
        <f>IF($G25="","",INDEX('1. závod'!$A:$CM,$G25+3,INDEX('Základní list'!$B:$B,MATCH($F25,'Základní list'!$A:$A,0),1)))</f>
        <v>2080</v>
      </c>
      <c r="I25" s="99">
        <f>IF($G25="","",INDEX('1. závod'!$A:$CL,$G25+3,INDEX('Základní list'!$B:$B,MATCH($F25,'Základní list'!$A:$A,0),1)+2))</f>
        <v>6</v>
      </c>
      <c r="J25" s="30" t="s">
        <v>24</v>
      </c>
      <c r="K25" s="31">
        <v>6</v>
      </c>
      <c r="L25" s="101">
        <f>IF($K25="","",INDEX('2. závod'!$A:$CM,$K25+3,INDEX('Základní list'!$B:$B,MATCH($J25,'Základní list'!$A:$A,0),1)))</f>
        <v>3240</v>
      </c>
      <c r="M25" s="102">
        <f>IF($K25="","",INDEX('2. závod'!$A:$CM,$K25+3,INDEX('Základní list'!$B:$B,MATCH($J25,'Základní list'!$A:$A,0),1)+2))</f>
        <v>5</v>
      </c>
      <c r="N25" s="30" t="s">
        <v>24</v>
      </c>
      <c r="O25" s="31">
        <v>10</v>
      </c>
      <c r="P25" s="98">
        <f>IF($O25="","",INDEX('3. závod'!$A:$CM,$O25+3,INDEX('Základní list'!$B:$B,MATCH($N25,'Základní list'!$A:$A,0),1)))</f>
        <v>3900</v>
      </c>
      <c r="Q25" s="109">
        <f>IF($O25="","",INDEX('3. závod'!$A:$CM,$O25+3,INDEX('Základní list'!$B:$B,MATCH($N25,'Základní list'!$A:$A,0),1)+2))</f>
        <v>6</v>
      </c>
      <c r="R25" s="109">
        <f>IF($N25="","",SUM(H25,L25,P25))</f>
        <v>9220</v>
      </c>
      <c r="S25" s="103">
        <f>IF($O25="","",SUM(I25,M25,Q25))</f>
        <v>17</v>
      </c>
      <c r="T25" s="104">
        <f>IF($R25="","",RANK(S25,S:S,1))</f>
        <v>15</v>
      </c>
      <c r="U25" s="40" t="str">
        <f t="shared" si="0"/>
        <v>D13</v>
      </c>
      <c r="V25" s="40" t="str">
        <f t="shared" si="1"/>
        <v>B6</v>
      </c>
      <c r="W25" s="40">
        <f t="shared" si="3"/>
        <v>2</v>
      </c>
    </row>
    <row r="26" spans="1:23" s="19" customFormat="1" ht="18" customHeight="1">
      <c r="A26" s="92">
        <v>18</v>
      </c>
      <c r="B26" s="33" t="s">
        <v>114</v>
      </c>
      <c r="C26" s="94"/>
      <c r="D26" s="95"/>
      <c r="E26" s="96"/>
      <c r="F26" s="36" t="s">
        <v>19</v>
      </c>
      <c r="G26" s="34">
        <v>2</v>
      </c>
      <c r="H26" s="98">
        <f>IF($G26="","",INDEX('1. závod'!$A:$CM,$G26+3,INDEX('Základní list'!$B:$B,MATCH($F26,'Základní list'!$A:$A,0),1)))</f>
        <v>2160</v>
      </c>
      <c r="I26" s="99">
        <f>IF($G26="","",INDEX('1. závod'!$A:$CL,$G26+3,INDEX('Základní list'!$B:$B,MATCH($F26,'Základní list'!$A:$A,0),1)+2))</f>
        <v>5</v>
      </c>
      <c r="J26" s="30" t="s">
        <v>20</v>
      </c>
      <c r="K26" s="31">
        <v>11</v>
      </c>
      <c r="L26" s="101">
        <f>IF($K26="","",INDEX('2. závod'!$A:$CM,$K26+3,INDEX('Základní list'!$B:$B,MATCH($J26,'Základní list'!$A:$A,0),1)))</f>
        <v>620</v>
      </c>
      <c r="M26" s="102">
        <f>IF($K26="","",INDEX('2. závod'!$A:$CM,$K26+3,INDEX('Základní list'!$B:$B,MATCH($J26,'Základní list'!$A:$A,0),1)+2))</f>
        <v>8</v>
      </c>
      <c r="N26" s="30" t="s">
        <v>20</v>
      </c>
      <c r="O26" s="31">
        <v>9</v>
      </c>
      <c r="P26" s="98">
        <f>IF($O26="","",INDEX('3. závod'!$A:$CM,$O26+3,INDEX('Základní list'!$B:$B,MATCH($N26,'Základní list'!$A:$A,0),1)))</f>
        <v>3000</v>
      </c>
      <c r="Q26" s="109">
        <f>IF($O26="","",INDEX('3. závod'!$A:$CM,$O26+3,INDEX('Základní list'!$B:$B,MATCH($N26,'Základní list'!$A:$A,0),1)+2))</f>
        <v>4</v>
      </c>
      <c r="R26" s="109">
        <f>IF($N26="","",SUM(H26,L26,P26))</f>
        <v>5780</v>
      </c>
      <c r="S26" s="103">
        <f>IF($O26="","",SUM(I26,M26,Q26))</f>
        <v>17</v>
      </c>
      <c r="T26" s="104">
        <f>IF($R26="","",RANK(S26,S:S,1))</f>
        <v>15</v>
      </c>
      <c r="U26" s="40" t="str">
        <f t="shared" si="0"/>
        <v>A2</v>
      </c>
      <c r="V26" s="40" t="str">
        <f t="shared" si="1"/>
        <v>D11</v>
      </c>
      <c r="W26" s="40">
        <f t="shared" si="3"/>
        <v>2</v>
      </c>
    </row>
    <row r="27" spans="1:23" ht="18" customHeight="1">
      <c r="A27" s="92">
        <v>19</v>
      </c>
      <c r="B27" s="105" t="s">
        <v>97</v>
      </c>
      <c r="C27" s="94"/>
      <c r="D27" s="95"/>
      <c r="E27" s="106"/>
      <c r="F27" s="97" t="s">
        <v>24</v>
      </c>
      <c r="G27" s="94">
        <v>12</v>
      </c>
      <c r="H27" s="98">
        <f>IF($G27="","",INDEX('1. závod'!$A:$CM,$G27+3,INDEX('Základní list'!$B:$B,MATCH($F27,'Základní list'!$A:$A,0),1)))</f>
        <v>860</v>
      </c>
      <c r="I27" s="99">
        <f>IF($G27="","",INDEX('1. závod'!$A:$CL,$G27+3,INDEX('Základní list'!$B:$B,MATCH($F27,'Základní list'!$A:$A,0),1)+2))</f>
        <v>3</v>
      </c>
      <c r="J27" s="92" t="s">
        <v>23</v>
      </c>
      <c r="K27" s="100">
        <v>10</v>
      </c>
      <c r="L27" s="101">
        <f>IF($K27="","",INDEX('2. závod'!$A:$CM,$K27+3,INDEX('Základní list'!$B:$B,MATCH($J27,'Základní list'!$A:$A,0),1)))</f>
        <v>2260</v>
      </c>
      <c r="M27" s="102">
        <f>IF($K27="","",INDEX('2. závod'!$A:$CM,$K27+3,INDEX('Základní list'!$B:$B,MATCH($J27,'Základní list'!$A:$A,0),1)+2))</f>
        <v>4</v>
      </c>
      <c r="N27" s="92" t="s">
        <v>19</v>
      </c>
      <c r="O27" s="100">
        <v>13</v>
      </c>
      <c r="P27" s="98">
        <f>IF($O27="","",INDEX('3. závod'!$A:$CM,$O27+3,INDEX('Základní list'!$B:$B,MATCH($N27,'Základní list'!$A:$A,0),1)))</f>
        <v>920</v>
      </c>
      <c r="Q27" s="109">
        <f>IF($O27="","",INDEX('3. závod'!$A:$CM,$O27+3,INDEX('Základní list'!$B:$B,MATCH($N27,'Základní list'!$A:$A,0),1)+2))</f>
        <v>10</v>
      </c>
      <c r="R27" s="109">
        <f>IF($N27="","",SUM(H27,L27,P27))</f>
        <v>4040</v>
      </c>
      <c r="S27" s="103">
        <f>IF($O27="","",SUM(I27,M27,Q27))</f>
        <v>17</v>
      </c>
      <c r="T27" s="104">
        <f>IF($R27="","",RANK(S27,S:S,1))</f>
        <v>15</v>
      </c>
      <c r="U27" s="40" t="str">
        <f t="shared" si="0"/>
        <v>B12</v>
      </c>
      <c r="V27" s="40" t="str">
        <f t="shared" si="1"/>
        <v>C10</v>
      </c>
      <c r="W27" s="40">
        <f t="shared" si="3"/>
        <v>2</v>
      </c>
    </row>
    <row r="28" spans="1:23" s="19" customFormat="1" ht="18" customHeight="1">
      <c r="A28" s="92">
        <v>20</v>
      </c>
      <c r="B28" s="33" t="s">
        <v>123</v>
      </c>
      <c r="C28" s="94"/>
      <c r="D28" s="95"/>
      <c r="E28" s="96"/>
      <c r="F28" s="36" t="s">
        <v>19</v>
      </c>
      <c r="G28" s="34">
        <v>5</v>
      </c>
      <c r="H28" s="98">
        <f>IF($G28="","",INDEX('1. závod'!$A:$CM,$G28+3,INDEX('Základní list'!$B:$B,MATCH($F28,'Základní list'!$A:$A,0),1)))</f>
        <v>540</v>
      </c>
      <c r="I28" s="99">
        <f>IF($G28="","",INDEX('1. závod'!$A:$CL,$G28+3,INDEX('Základní list'!$B:$B,MATCH($F28,'Základní list'!$A:$A,0),1)+2))</f>
        <v>9</v>
      </c>
      <c r="J28" s="30" t="s">
        <v>20</v>
      </c>
      <c r="K28" s="31">
        <v>13</v>
      </c>
      <c r="L28" s="101">
        <f>IF($K28="","",INDEX('2. závod'!$A:$CM,$K28+3,INDEX('Základní list'!$B:$B,MATCH($J28,'Základní list'!$A:$A,0),1)))</f>
        <v>9740</v>
      </c>
      <c r="M28" s="102">
        <f>IF($K28="","",INDEX('2. závod'!$A:$CM,$K28+3,INDEX('Základní list'!$B:$B,MATCH($J28,'Základní list'!$A:$A,0),1)+2))</f>
        <v>3</v>
      </c>
      <c r="N28" s="30" t="s">
        <v>19</v>
      </c>
      <c r="O28" s="31">
        <v>5</v>
      </c>
      <c r="P28" s="98">
        <f>IF($O28="","",INDEX('3. závod'!$A:$CM,$O28+3,INDEX('Základní list'!$B:$B,MATCH($N28,'Základní list'!$A:$A,0),1)))</f>
        <v>2880</v>
      </c>
      <c r="Q28" s="109">
        <f>IF($O28="","",INDEX('3. závod'!$A:$CM,$O28+3,INDEX('Základní list'!$B:$B,MATCH($N28,'Základní list'!$A:$A,0),1)+2))</f>
        <v>6</v>
      </c>
      <c r="R28" s="109">
        <f>IF($N28="","",SUM(H28,L28,P28))</f>
        <v>13160</v>
      </c>
      <c r="S28" s="103">
        <f>IF($O28="","",SUM(I28,M28,Q28))</f>
        <v>18</v>
      </c>
      <c r="T28" s="104">
        <f>IF($R28="","",RANK(S28,S:S,1))</f>
        <v>20</v>
      </c>
      <c r="U28" s="40" t="str">
        <f t="shared" si="0"/>
        <v>A5</v>
      </c>
      <c r="V28" s="40" t="str">
        <f t="shared" si="1"/>
        <v>D13</v>
      </c>
      <c r="W28" s="40">
        <f t="shared" si="3"/>
        <v>2</v>
      </c>
    </row>
    <row r="29" spans="1:23" ht="18" customHeight="1">
      <c r="A29" s="92">
        <v>21</v>
      </c>
      <c r="B29" s="93" t="s">
        <v>84</v>
      </c>
      <c r="C29" s="94"/>
      <c r="D29" s="95"/>
      <c r="E29" s="96"/>
      <c r="F29" s="97" t="s">
        <v>20</v>
      </c>
      <c r="G29" s="94">
        <v>4</v>
      </c>
      <c r="H29" s="98">
        <f>IF($G29="","",INDEX('1. závod'!$A:$CM,$G29+3,INDEX('Základní list'!$B:$B,MATCH($F29,'Základní list'!$A:$A,0),1)))</f>
        <v>3420</v>
      </c>
      <c r="I29" s="99">
        <f>IF($G29="","",INDEX('1. závod'!$A:$CL,$G29+3,INDEX('Základní list'!$B:$B,MATCH($F29,'Základní list'!$A:$A,0),1)+2))</f>
        <v>5</v>
      </c>
      <c r="J29" s="92" t="s">
        <v>19</v>
      </c>
      <c r="K29" s="100">
        <v>11</v>
      </c>
      <c r="L29" s="101">
        <f>IF($K29="","",INDEX('2. závod'!$A:$CM,$K29+3,INDEX('Základní list'!$B:$B,MATCH($J29,'Základní list'!$A:$A,0),1)))</f>
        <v>3180</v>
      </c>
      <c r="M29" s="102">
        <f>IF($K29="","",INDEX('2. závod'!$A:$CM,$K29+3,INDEX('Základní list'!$B:$B,MATCH($J29,'Základní list'!$A:$A,0),1)+2))</f>
        <v>6</v>
      </c>
      <c r="N29" s="92" t="s">
        <v>24</v>
      </c>
      <c r="O29" s="100">
        <v>6</v>
      </c>
      <c r="P29" s="98">
        <f>IF($O29="","",INDEX('3. závod'!$A:$CM,$O29+3,INDEX('Základní list'!$B:$B,MATCH($N29,'Základní list'!$A:$A,0),1)))</f>
        <v>3820</v>
      </c>
      <c r="Q29" s="109">
        <f>IF($O29="","",INDEX('3. závod'!$A:$CM,$O29+3,INDEX('Základní list'!$B:$B,MATCH($N29,'Základní list'!$A:$A,0),1)+2))</f>
        <v>7</v>
      </c>
      <c r="R29" s="109">
        <f>IF($N29="","",SUM(H29,L29,P29))</f>
        <v>10420</v>
      </c>
      <c r="S29" s="103">
        <f>IF($O29="","",SUM(I29,M29,Q29))</f>
        <v>18</v>
      </c>
      <c r="T29" s="104">
        <f>IF($R29="","",RANK(S29,S:S,1))</f>
        <v>20</v>
      </c>
      <c r="U29" s="40" t="str">
        <f t="shared" si="0"/>
        <v>D4</v>
      </c>
      <c r="V29" s="40" t="str">
        <f t="shared" si="1"/>
        <v>A11</v>
      </c>
      <c r="W29" s="40">
        <f t="shared" si="3"/>
        <v>2</v>
      </c>
    </row>
    <row r="30" spans="1:23" ht="18" customHeight="1">
      <c r="A30" s="92">
        <v>22</v>
      </c>
      <c r="B30" s="105" t="s">
        <v>96</v>
      </c>
      <c r="C30" s="34"/>
      <c r="D30" s="35"/>
      <c r="E30" s="106"/>
      <c r="F30" s="97" t="s">
        <v>23</v>
      </c>
      <c r="G30" s="94">
        <v>1</v>
      </c>
      <c r="H30" s="28">
        <f>IF($G30="","",INDEX('1. závod'!$A:$CM,$G30+3,INDEX('Základní list'!$B:$B,MATCH($F30,'Základní list'!$A:$A,0),1)))</f>
        <v>860</v>
      </c>
      <c r="I30" s="24">
        <f>IF($G30="","",INDEX('1. závod'!$A:$CL,$G30+3,INDEX('Základní list'!$B:$B,MATCH($F30,'Základní list'!$A:$A,0),1)+2))</f>
        <v>6.5</v>
      </c>
      <c r="J30" s="92" t="s">
        <v>23</v>
      </c>
      <c r="K30" s="100">
        <v>1</v>
      </c>
      <c r="L30" s="68">
        <f>IF($K30="","",INDEX('2. závod'!$A:$CM,$K30+3,INDEX('Základní list'!$B:$B,MATCH($J30,'Základní list'!$A:$A,0),1)))</f>
        <v>540</v>
      </c>
      <c r="M30" s="69">
        <f>IF($K30="","",INDEX('2. závod'!$A:$CM,$K30+3,INDEX('Základní list'!$B:$B,MATCH($J30,'Základní list'!$A:$A,0),1)+2))</f>
        <v>9</v>
      </c>
      <c r="N30" s="92" t="s">
        <v>23</v>
      </c>
      <c r="O30" s="100">
        <v>11</v>
      </c>
      <c r="P30" s="98">
        <f>IF($O30="","",INDEX('3. závod'!$A:$CM,$O30+3,INDEX('Základní list'!$B:$B,MATCH($N30,'Základní list'!$A:$A,0),1)))</f>
        <v>5380</v>
      </c>
      <c r="Q30" s="109">
        <f>IF($O30="","",INDEX('3. závod'!$A:$CM,$O30+3,INDEX('Základní list'!$B:$B,MATCH($N30,'Základní list'!$A:$A,0),1)+2))</f>
        <v>3</v>
      </c>
      <c r="R30" s="109">
        <f>IF($N30="","",SUM(H30,L30,P30))</f>
        <v>6780</v>
      </c>
      <c r="S30" s="103">
        <f>IF($O30="","",SUM(I30,M30,Q30))</f>
        <v>18.5</v>
      </c>
      <c r="T30" s="104">
        <f>IF($R30="","",RANK(S30,S:S,1))</f>
        <v>22</v>
      </c>
      <c r="U30" s="40" t="str">
        <f t="shared" si="0"/>
        <v>C1</v>
      </c>
      <c r="V30" s="40" t="str">
        <f t="shared" si="1"/>
        <v>C1</v>
      </c>
      <c r="W30" s="40">
        <f t="shared" si="3"/>
        <v>2</v>
      </c>
    </row>
    <row r="31" spans="1:23" ht="18" customHeight="1" collapsed="1">
      <c r="A31" s="92">
        <v>23</v>
      </c>
      <c r="B31" s="33" t="s">
        <v>120</v>
      </c>
      <c r="C31" s="34"/>
      <c r="D31" s="35"/>
      <c r="E31" s="96"/>
      <c r="F31" s="36" t="s">
        <v>19</v>
      </c>
      <c r="G31" s="34">
        <v>13</v>
      </c>
      <c r="H31" s="28">
        <f>IF($G31="","",INDEX('1. závod'!$A:$CM,$G31+3,INDEX('Základní list'!$B:$B,MATCH($F31,'Základní list'!$A:$A,0),1)))</f>
        <v>40</v>
      </c>
      <c r="I31" s="24">
        <f>IF($G31="","",INDEX('1. závod'!$A:$CL,$G31+3,INDEX('Základní list'!$B:$B,MATCH($F31,'Základní list'!$A:$A,0),1)+2))</f>
        <v>11</v>
      </c>
      <c r="J31" s="30" t="s">
        <v>20</v>
      </c>
      <c r="K31" s="31">
        <v>4</v>
      </c>
      <c r="L31" s="68">
        <f>IF($K31="","",INDEX('2. závod'!$A:$CM,$K31+3,INDEX('Základní list'!$B:$B,MATCH($J31,'Základní list'!$A:$A,0),1)))</f>
        <v>4840</v>
      </c>
      <c r="M31" s="69">
        <f>IF($K31="","",INDEX('2. závod'!$A:$CM,$K31+3,INDEX('Základní list'!$B:$B,MATCH($J31,'Základní list'!$A:$A,0),1)+2))</f>
        <v>4</v>
      </c>
      <c r="N31" s="30" t="s">
        <v>23</v>
      </c>
      <c r="O31" s="31">
        <v>12</v>
      </c>
      <c r="P31" s="98">
        <f>IF($O31="","",INDEX('3. závod'!$A:$CM,$O31+3,INDEX('Základní list'!$B:$B,MATCH($N31,'Základní list'!$A:$A,0),1)))</f>
        <v>4660</v>
      </c>
      <c r="Q31" s="109">
        <f>IF($O31="","",INDEX('3. závod'!$A:$CM,$O31+3,INDEX('Základní list'!$B:$B,MATCH($N31,'Základní list'!$A:$A,0),1)+2))</f>
        <v>4</v>
      </c>
      <c r="R31" s="109">
        <f>IF($N31="","",SUM(H31,L31,P31))</f>
        <v>9540</v>
      </c>
      <c r="S31" s="103">
        <f>IF($O31="","",SUM(I31,M31,Q31))</f>
        <v>19</v>
      </c>
      <c r="T31" s="104">
        <f>IF($R31="","",RANK(S31,S:S,1))</f>
        <v>23</v>
      </c>
      <c r="U31" s="40" t="str">
        <f t="shared" si="0"/>
        <v>A13</v>
      </c>
      <c r="V31" s="40" t="str">
        <f t="shared" si="1"/>
        <v>D4</v>
      </c>
      <c r="W31" s="40">
        <f t="shared" si="3"/>
        <v>2</v>
      </c>
    </row>
    <row r="32" spans="1:23" ht="18" customHeight="1">
      <c r="A32" s="92">
        <v>24</v>
      </c>
      <c r="B32" s="33" t="s">
        <v>122</v>
      </c>
      <c r="C32" s="94"/>
      <c r="D32" s="95"/>
      <c r="E32" s="96"/>
      <c r="F32" s="36" t="s">
        <v>23</v>
      </c>
      <c r="G32" s="34">
        <v>11</v>
      </c>
      <c r="H32" s="98">
        <f>IF($G32="","",INDEX('1. závod'!$A:$CM,$G32+3,INDEX('Základní list'!$B:$B,MATCH($F32,'Základní list'!$A:$A,0),1)))</f>
        <v>1420</v>
      </c>
      <c r="I32" s="99">
        <f>IF($G32="","",INDEX('1. závod'!$A:$CL,$G32+3,INDEX('Základní list'!$B:$B,MATCH($F32,'Základní list'!$A:$A,0),1)+2))</f>
        <v>4</v>
      </c>
      <c r="J32" s="30" t="s">
        <v>20</v>
      </c>
      <c r="K32" s="31">
        <v>9</v>
      </c>
      <c r="L32" s="101">
        <f>IF($K32="","",INDEX('2. závod'!$A:$CM,$K32+3,INDEX('Základní list'!$B:$B,MATCH($J32,'Základní list'!$A:$A,0),1)))</f>
        <v>200</v>
      </c>
      <c r="M32" s="102">
        <f>IF($K32="","",INDEX('2. závod'!$A:$CM,$K32+3,INDEX('Základní list'!$B:$B,MATCH($J32,'Základní list'!$A:$A,0),1)+2))</f>
        <v>10.5</v>
      </c>
      <c r="N32" s="30" t="s">
        <v>20</v>
      </c>
      <c r="O32" s="31">
        <v>4</v>
      </c>
      <c r="P32" s="98">
        <f>IF($O32="","",INDEX('3. závod'!$A:$CM,$O32+3,INDEX('Základní list'!$B:$B,MATCH($N32,'Základní list'!$A:$A,0),1)))</f>
        <v>2340</v>
      </c>
      <c r="Q32" s="109">
        <f>IF($O32="","",INDEX('3. závod'!$A:$CM,$O32+3,INDEX('Základní list'!$B:$B,MATCH($N32,'Základní list'!$A:$A,0),1)+2))</f>
        <v>6</v>
      </c>
      <c r="R32" s="109">
        <f>IF($N32="","",SUM(H32,L32,P32))</f>
        <v>3960</v>
      </c>
      <c r="S32" s="103">
        <f>IF($O32="","",SUM(I32,M32,Q32))</f>
        <v>20.5</v>
      </c>
      <c r="T32" s="104">
        <f>IF($R32="","",RANK(S32,S:S,1))</f>
        <v>24</v>
      </c>
      <c r="U32" s="40" t="str">
        <f t="shared" si="0"/>
        <v>C11</v>
      </c>
      <c r="V32" s="40" t="str">
        <f t="shared" si="1"/>
        <v>D9</v>
      </c>
      <c r="W32" s="40">
        <f t="shared" si="3"/>
        <v>2</v>
      </c>
    </row>
    <row r="33" spans="1:23" s="19" customFormat="1" ht="18" customHeight="1">
      <c r="A33" s="92">
        <v>25</v>
      </c>
      <c r="B33" s="93" t="s">
        <v>90</v>
      </c>
      <c r="C33" s="94"/>
      <c r="D33" s="95"/>
      <c r="E33" s="106"/>
      <c r="F33" s="97" t="s">
        <v>24</v>
      </c>
      <c r="G33" s="94">
        <v>11</v>
      </c>
      <c r="H33" s="98">
        <f>IF($G33="","",INDEX('1. závod'!$A:$CM,$G33+3,INDEX('Základní list'!$B:$B,MATCH($F33,'Základní list'!$A:$A,0),1)))</f>
        <v>780</v>
      </c>
      <c r="I33" s="99">
        <f>IF($G33="","",INDEX('1. závod'!$A:$CL,$G33+3,INDEX('Základní list'!$B:$B,MATCH($F33,'Základní list'!$A:$A,0),1)+2))</f>
        <v>4</v>
      </c>
      <c r="J33" s="92" t="s">
        <v>23</v>
      </c>
      <c r="K33" s="100">
        <v>8</v>
      </c>
      <c r="L33" s="101">
        <f>IF($K33="","",INDEX('2. závod'!$A:$CM,$K33+3,INDEX('Základní list'!$B:$B,MATCH($J33,'Základní list'!$A:$A,0),1)))</f>
        <v>520</v>
      </c>
      <c r="M33" s="102">
        <f>IF($K33="","",INDEX('2. závod'!$A:$CM,$K33+3,INDEX('Základní list'!$B:$B,MATCH($J33,'Základní list'!$A:$A,0),1)+2))</f>
        <v>10</v>
      </c>
      <c r="N33" s="92" t="s">
        <v>19</v>
      </c>
      <c r="O33" s="100">
        <v>4</v>
      </c>
      <c r="P33" s="98">
        <f>IF($O33="","",INDEX('3. závod'!$A:$CM,$O33+3,INDEX('Základní list'!$B:$B,MATCH($N33,'Základní list'!$A:$A,0),1)))</f>
        <v>2400</v>
      </c>
      <c r="Q33" s="109">
        <f>IF($O33="","",INDEX('3. závod'!$A:$CM,$O33+3,INDEX('Základní list'!$B:$B,MATCH($N33,'Základní list'!$A:$A,0),1)+2))</f>
        <v>7</v>
      </c>
      <c r="R33" s="109">
        <f>IF($N33="","",SUM(H33,L33,P33))</f>
        <v>3700</v>
      </c>
      <c r="S33" s="103">
        <f>IF($O33="","",SUM(I33,M33,Q33))</f>
        <v>21</v>
      </c>
      <c r="T33" s="104">
        <f>IF($R33="","",RANK(S33,S:S,1))</f>
        <v>25</v>
      </c>
      <c r="U33" s="40" t="str">
        <f t="shared" si="0"/>
        <v>B11</v>
      </c>
      <c r="V33" s="40" t="str">
        <f t="shared" si="1"/>
        <v>C8</v>
      </c>
      <c r="W33" s="40">
        <f t="shared" si="3"/>
        <v>2</v>
      </c>
    </row>
    <row r="34" spans="1:23" ht="18" customHeight="1">
      <c r="A34" s="92">
        <v>26</v>
      </c>
      <c r="B34" s="105" t="s">
        <v>104</v>
      </c>
      <c r="C34" s="94"/>
      <c r="D34" s="95"/>
      <c r="E34" s="96"/>
      <c r="F34" s="97" t="s">
        <v>23</v>
      </c>
      <c r="G34" s="94">
        <v>8</v>
      </c>
      <c r="H34" s="98">
        <f>IF($G34="","",INDEX('1. závod'!$A:$CM,$G34+3,INDEX('Základní list'!$B:$B,MATCH($F34,'Základní list'!$A:$A,0),1)))</f>
        <v>860</v>
      </c>
      <c r="I34" s="99">
        <f>IF($G34="","",INDEX('1. závod'!$A:$CL,$G34+3,INDEX('Základní list'!$B:$B,MATCH($F34,'Základní list'!$A:$A,0),1)+2))</f>
        <v>6.5</v>
      </c>
      <c r="J34" s="92" t="s">
        <v>24</v>
      </c>
      <c r="K34" s="100">
        <v>10</v>
      </c>
      <c r="L34" s="101">
        <f>IF($K34="","",INDEX('2. závod'!$A:$CM,$K34+3,INDEX('Základní list'!$B:$B,MATCH($J34,'Základní list'!$A:$A,0),1)))</f>
        <v>2500</v>
      </c>
      <c r="M34" s="102">
        <f>IF($K34="","",INDEX('2. závod'!$A:$CM,$K34+3,INDEX('Základní list'!$B:$B,MATCH($J34,'Základní list'!$A:$A,0),1)+2))</f>
        <v>7</v>
      </c>
      <c r="N34" s="92" t="s">
        <v>24</v>
      </c>
      <c r="O34" s="100">
        <v>11</v>
      </c>
      <c r="P34" s="98">
        <f>IF($O34="","",INDEX('3. závod'!$A:$CM,$O34+3,INDEX('Základní list'!$B:$B,MATCH($N34,'Základní list'!$A:$A,0),1)))</f>
        <v>1060</v>
      </c>
      <c r="Q34" s="109">
        <f>IF($O34="","",INDEX('3. závod'!$A:$CM,$O34+3,INDEX('Základní list'!$B:$B,MATCH($N34,'Základní list'!$A:$A,0),1)+2))</f>
        <v>8</v>
      </c>
      <c r="R34" s="109">
        <f>IF($N34="","",SUM(H34,L34,P34))</f>
        <v>4420</v>
      </c>
      <c r="S34" s="103">
        <f>IF($O34="","",SUM(I34,M34,Q34))</f>
        <v>21.5</v>
      </c>
      <c r="T34" s="104">
        <f>IF($R34="","",RANK(S34,S:S,1))</f>
        <v>26</v>
      </c>
      <c r="U34" s="40" t="str">
        <f t="shared" si="0"/>
        <v>C8</v>
      </c>
      <c r="V34" s="40" t="str">
        <f t="shared" si="1"/>
        <v>B10</v>
      </c>
      <c r="W34" s="40">
        <f t="shared" si="3"/>
        <v>2</v>
      </c>
    </row>
    <row r="35" spans="1:23" ht="18" customHeight="1">
      <c r="A35" s="92">
        <v>27</v>
      </c>
      <c r="B35" s="33" t="s">
        <v>115</v>
      </c>
      <c r="C35" s="94"/>
      <c r="D35" s="95"/>
      <c r="E35" s="96"/>
      <c r="F35" s="36" t="s">
        <v>19</v>
      </c>
      <c r="G35" s="34">
        <v>11</v>
      </c>
      <c r="H35" s="98">
        <f>IF($G35="","",INDEX('1. závod'!$A:$CM,$G35+3,INDEX('Základní list'!$B:$B,MATCH($F35,'Základní list'!$A:$A,0),1)))</f>
        <v>1280</v>
      </c>
      <c r="I35" s="99">
        <f>IF($G35="","",INDEX('1. závod'!$A:$CL,$G35+3,INDEX('Základní list'!$B:$B,MATCH($F35,'Základní list'!$A:$A,0),1)+2))</f>
        <v>7</v>
      </c>
      <c r="J35" s="30" t="s">
        <v>23</v>
      </c>
      <c r="K35" s="31">
        <v>6</v>
      </c>
      <c r="L35" s="101">
        <f>IF($K35="","",INDEX('2. závod'!$A:$CM,$K35+3,INDEX('Základní list'!$B:$B,MATCH($J35,'Základní list'!$A:$A,0),1)))</f>
        <v>1140</v>
      </c>
      <c r="M35" s="102">
        <f>IF($K35="","",INDEX('2. závod'!$A:$CM,$K35+3,INDEX('Základní list'!$B:$B,MATCH($J35,'Základní list'!$A:$A,0),1)+2))</f>
        <v>7</v>
      </c>
      <c r="N35" s="30" t="s">
        <v>19</v>
      </c>
      <c r="O35" s="31">
        <v>3</v>
      </c>
      <c r="P35" s="98">
        <f>IF($O35="","",INDEX('3. závod'!$A:$CM,$O35+3,INDEX('Základní list'!$B:$B,MATCH($N35,'Základní list'!$A:$A,0),1)))</f>
        <v>2360</v>
      </c>
      <c r="Q35" s="109">
        <f>IF($O35="","",INDEX('3. závod'!$A:$CM,$O35+3,INDEX('Základní list'!$B:$B,MATCH($N35,'Základní list'!$A:$A,0),1)+2))</f>
        <v>8</v>
      </c>
      <c r="R35" s="109">
        <f>IF($N35="","",SUM(H35,L35,P35))</f>
        <v>4780</v>
      </c>
      <c r="S35" s="103">
        <f>IF($O35="","",SUM(I35,M35,Q35))</f>
        <v>22</v>
      </c>
      <c r="T35" s="104">
        <f>IF($R35="","",RANK(S35,S:S,1))</f>
        <v>27</v>
      </c>
      <c r="U35" s="40" t="str">
        <f t="shared" si="0"/>
        <v>A11</v>
      </c>
      <c r="V35" s="40" t="str">
        <f t="shared" si="1"/>
        <v>C6</v>
      </c>
      <c r="W35" s="40">
        <f t="shared" si="3"/>
        <v>2</v>
      </c>
    </row>
    <row r="36" spans="1:23" s="19" customFormat="1" ht="18" customHeight="1">
      <c r="A36" s="92">
        <v>28</v>
      </c>
      <c r="B36" s="105" t="s">
        <v>101</v>
      </c>
      <c r="C36" s="94"/>
      <c r="D36" s="95"/>
      <c r="E36" s="106"/>
      <c r="F36" s="97" t="s">
        <v>20</v>
      </c>
      <c r="G36" s="94">
        <v>2</v>
      </c>
      <c r="H36" s="98">
        <f>IF($G36="","",INDEX('1. závod'!$A:$CM,$G36+3,INDEX('Základní list'!$B:$B,MATCH($F36,'Základní list'!$A:$A,0),1)))</f>
        <v>1400</v>
      </c>
      <c r="I36" s="99">
        <f>IF($G36="","",INDEX('1. závod'!$A:$CL,$G36+3,INDEX('Základní list'!$B:$B,MATCH($F36,'Základní list'!$A:$A,0),1)+2))</f>
        <v>8</v>
      </c>
      <c r="J36" s="92" t="s">
        <v>23</v>
      </c>
      <c r="K36" s="100">
        <v>9</v>
      </c>
      <c r="L36" s="101">
        <f>IF($K36="","",INDEX('2. závod'!$A:$CM,$K36+3,INDEX('Základní list'!$B:$B,MATCH($J36,'Základní list'!$A:$A,0),1)))</f>
        <v>1820</v>
      </c>
      <c r="M36" s="102">
        <f>IF($K36="","",INDEX('2. závod'!$A:$CM,$K36+3,INDEX('Základní list'!$B:$B,MATCH($J36,'Základní list'!$A:$A,0),1)+2))</f>
        <v>6</v>
      </c>
      <c r="N36" s="92" t="s">
        <v>20</v>
      </c>
      <c r="O36" s="100">
        <v>6</v>
      </c>
      <c r="P36" s="98">
        <f>IF($O36="","",INDEX('3. závod'!$A:$CM,$O36+3,INDEX('Základní list'!$B:$B,MATCH($N36,'Základní list'!$A:$A,0),1)))</f>
        <v>1300</v>
      </c>
      <c r="Q36" s="109">
        <f>IF($O36="","",INDEX('3. závod'!$A:$CM,$O36+3,INDEX('Základní list'!$B:$B,MATCH($N36,'Základní list'!$A:$A,0),1)+2))</f>
        <v>8</v>
      </c>
      <c r="R36" s="109">
        <f>IF($N36="","",SUM(H36,L36,P36))</f>
        <v>4520</v>
      </c>
      <c r="S36" s="103">
        <f>IF($O36="","",SUM(I36,M36,Q36))</f>
        <v>22</v>
      </c>
      <c r="T36" s="104">
        <f>IF($R36="","",RANK(S36,S:S,1))</f>
        <v>27</v>
      </c>
      <c r="U36" s="40" t="str">
        <f t="shared" si="0"/>
        <v>D2</v>
      </c>
      <c r="V36" s="40" t="str">
        <f t="shared" si="1"/>
        <v>C9</v>
      </c>
      <c r="W36" s="40">
        <f t="shared" si="3"/>
        <v>2</v>
      </c>
    </row>
    <row r="37" spans="1:23" ht="18" customHeight="1">
      <c r="A37" s="92">
        <v>29</v>
      </c>
      <c r="B37" s="93" t="s">
        <v>92</v>
      </c>
      <c r="C37" s="34"/>
      <c r="D37" s="35"/>
      <c r="E37" s="96"/>
      <c r="F37" s="97" t="s">
        <v>23</v>
      </c>
      <c r="G37" s="94">
        <v>6</v>
      </c>
      <c r="H37" s="28">
        <f>IF($G37="","",INDEX('1. závod'!$A:$CM,$G37+3,INDEX('Základní list'!$B:$B,MATCH($F37,'Základní list'!$A:$A,0),1)))</f>
        <v>280</v>
      </c>
      <c r="I37" s="24">
        <f>IF($G37="","",INDEX('1. závod'!$A:$CL,$G37+3,INDEX('Základní list'!$B:$B,MATCH($F37,'Základní list'!$A:$A,0),1)+2))</f>
        <v>8</v>
      </c>
      <c r="J37" s="92" t="s">
        <v>19</v>
      </c>
      <c r="K37" s="100">
        <v>9</v>
      </c>
      <c r="L37" s="68">
        <f>IF($K37="","",INDEX('2. závod'!$A:$CM,$K37+3,INDEX('Základní list'!$B:$B,MATCH($J37,'Základní list'!$A:$A,0),1)))</f>
        <v>1060</v>
      </c>
      <c r="M37" s="69">
        <f>IF($K37="","",INDEX('2. závod'!$A:$CM,$K37+3,INDEX('Základní list'!$B:$B,MATCH($J37,'Základní list'!$A:$A,0),1)+2))</f>
        <v>8</v>
      </c>
      <c r="N37" s="92" t="s">
        <v>20</v>
      </c>
      <c r="O37" s="100">
        <v>5</v>
      </c>
      <c r="P37" s="98">
        <f>IF($O37="","",INDEX('3. závod'!$A:$CM,$O37+3,INDEX('Základní list'!$B:$B,MATCH($N37,'Základní list'!$A:$A,0),1)))</f>
        <v>1320</v>
      </c>
      <c r="Q37" s="109">
        <f>IF($O37="","",INDEX('3. závod'!$A:$CM,$O37+3,INDEX('Základní list'!$B:$B,MATCH($N37,'Základní list'!$A:$A,0),1)+2))</f>
        <v>7</v>
      </c>
      <c r="R37" s="109">
        <f>IF($N37="","",SUM(H37,L37,P37))</f>
        <v>2660</v>
      </c>
      <c r="S37" s="103">
        <f>IF($O37="","",SUM(I37,M37,Q37))</f>
        <v>23</v>
      </c>
      <c r="T37" s="104">
        <f>IF($R37="","",RANK(S37,S:S,1))</f>
        <v>29</v>
      </c>
      <c r="U37" s="40" t="str">
        <f t="shared" si="0"/>
        <v>C6</v>
      </c>
      <c r="V37" s="40" t="str">
        <f t="shared" si="1"/>
        <v>A9</v>
      </c>
      <c r="W37" s="40">
        <f t="shared" si="3"/>
        <v>2</v>
      </c>
    </row>
    <row r="38" spans="1:23" ht="18" customHeight="1">
      <c r="A38" s="92">
        <v>30</v>
      </c>
      <c r="B38" s="33" t="s">
        <v>113</v>
      </c>
      <c r="C38" s="94"/>
      <c r="D38" s="95"/>
      <c r="E38" s="106"/>
      <c r="F38" s="36" t="s">
        <v>24</v>
      </c>
      <c r="G38" s="34">
        <v>3</v>
      </c>
      <c r="H38" s="98">
        <f>IF($G38="","",INDEX('1. závod'!$A:$CM,$G38+3,INDEX('Základní list'!$B:$B,MATCH($F38,'Základní list'!$A:$A,0),1)))</f>
        <v>180</v>
      </c>
      <c r="I38" s="99">
        <f>IF($G38="","",INDEX('1. závod'!$A:$CL,$G38+3,INDEX('Základní list'!$B:$B,MATCH($F38,'Základní list'!$A:$A,0),1)+2))</f>
        <v>5</v>
      </c>
      <c r="J38" s="30" t="s">
        <v>19</v>
      </c>
      <c r="K38" s="31">
        <v>3</v>
      </c>
      <c r="L38" s="101">
        <f>IF($K38="","",INDEX('2. závod'!$A:$CM,$K38+3,INDEX('Základní list'!$B:$B,MATCH($J38,'Základní list'!$A:$A,0),1)))</f>
        <v>1640</v>
      </c>
      <c r="M38" s="102">
        <f>IF($K38="","",INDEX('2. závod'!$A:$CM,$K38+3,INDEX('Základní list'!$B:$B,MATCH($J38,'Základní list'!$A:$A,0),1)+2))</f>
        <v>7</v>
      </c>
      <c r="N38" s="30" t="s">
        <v>24</v>
      </c>
      <c r="O38" s="31">
        <v>12</v>
      </c>
      <c r="P38" s="98">
        <f>IF($O38="","",INDEX('3. závod'!$A:$CM,$O38+3,INDEX('Základní list'!$B:$B,MATCH($N38,'Základní list'!$A:$A,0),1)))</f>
        <v>140</v>
      </c>
      <c r="Q38" s="109">
        <f>IF($O38="","",INDEX('3. závod'!$A:$CM,$O38+3,INDEX('Základní list'!$B:$B,MATCH($N38,'Základní list'!$A:$A,0),1)+2))</f>
        <v>11</v>
      </c>
      <c r="R38" s="109">
        <f>IF($N38="","",SUM(H38,L38,P38))</f>
        <v>1960</v>
      </c>
      <c r="S38" s="103">
        <f>IF($O38="","",SUM(I38,M38,Q38))</f>
        <v>23</v>
      </c>
      <c r="T38" s="104">
        <f>IF($R38="","",RANK(S38,S:S,1))</f>
        <v>29</v>
      </c>
      <c r="U38" s="40" t="str">
        <f t="shared" si="0"/>
        <v>B3</v>
      </c>
      <c r="V38" s="40" t="str">
        <f t="shared" si="1"/>
        <v>A3</v>
      </c>
      <c r="W38" s="40">
        <f t="shared" si="3"/>
        <v>2</v>
      </c>
    </row>
    <row r="39" spans="1:23" s="19" customFormat="1" ht="18" customHeight="1">
      <c r="A39" s="92">
        <v>31</v>
      </c>
      <c r="B39" s="105" t="s">
        <v>105</v>
      </c>
      <c r="C39" s="34"/>
      <c r="D39" s="35"/>
      <c r="E39" s="96"/>
      <c r="F39" s="97" t="s">
        <v>20</v>
      </c>
      <c r="G39" s="94">
        <v>5</v>
      </c>
      <c r="H39" s="28">
        <f>IF($G39="","",INDEX('1. závod'!$A:$CM,$G39+3,INDEX('Základní list'!$B:$B,MATCH($F39,'Základní list'!$A:$A,0),1)))</f>
        <v>160</v>
      </c>
      <c r="I39" s="24">
        <f>IF($G39="","",INDEX('1. závod'!$A:$CL,$G39+3,INDEX('Základní list'!$B:$B,MATCH($F39,'Základní list'!$A:$A,0),1)+2))</f>
        <v>11</v>
      </c>
      <c r="J39" s="92" t="s">
        <v>20</v>
      </c>
      <c r="K39" s="100">
        <v>6</v>
      </c>
      <c r="L39" s="68">
        <f>IF($K39="","",INDEX('2. závod'!$A:$CM,$K39+3,INDEX('Základní list'!$B:$B,MATCH($J39,'Základní list'!$A:$A,0),1)))</f>
        <v>4600</v>
      </c>
      <c r="M39" s="69">
        <f>IF($K39="","",INDEX('2. závod'!$A:$CM,$K39+3,INDEX('Základní list'!$B:$B,MATCH($J39,'Základní list'!$A:$A,0),1)+2))</f>
        <v>5</v>
      </c>
      <c r="N39" s="92" t="s">
        <v>23</v>
      </c>
      <c r="O39" s="100">
        <v>3</v>
      </c>
      <c r="P39" s="98">
        <f>IF($O39="","",INDEX('3. závod'!$A:$CM,$O39+3,INDEX('Základní list'!$B:$B,MATCH($N39,'Základní list'!$A:$A,0),1)))</f>
        <v>1620</v>
      </c>
      <c r="Q39" s="109">
        <f>IF($O39="","",INDEX('3. závod'!$A:$CM,$O39+3,INDEX('Základní list'!$B:$B,MATCH($N39,'Základní list'!$A:$A,0),1)+2))</f>
        <v>8</v>
      </c>
      <c r="R39" s="109">
        <f>IF($N39="","",SUM(H39,L39,P39))</f>
        <v>6380</v>
      </c>
      <c r="S39" s="103">
        <f>IF($O39="","",SUM(I39,M39,Q39))</f>
        <v>24</v>
      </c>
      <c r="T39" s="104">
        <f>IF($R39="","",RANK(S39,S:S,1))</f>
        <v>31</v>
      </c>
      <c r="U39" s="40" t="str">
        <f t="shared" si="0"/>
        <v>D5</v>
      </c>
      <c r="V39" s="40" t="str">
        <f t="shared" si="1"/>
        <v>D6</v>
      </c>
      <c r="W39" s="40">
        <f t="shared" si="3"/>
        <v>2</v>
      </c>
    </row>
    <row r="40" spans="1:23" ht="18" customHeight="1">
      <c r="A40" s="92">
        <v>32</v>
      </c>
      <c r="B40" s="93" t="s">
        <v>85</v>
      </c>
      <c r="C40" s="34"/>
      <c r="D40" s="32"/>
      <c r="E40" s="106"/>
      <c r="F40" s="97" t="s">
        <v>20</v>
      </c>
      <c r="G40" s="94">
        <v>9</v>
      </c>
      <c r="H40" s="28">
        <f>IF($G40="","",INDEX('1. závod'!$A:$CM,$G40+3,INDEX('Základní list'!$B:$B,MATCH($F40,'Základní list'!$A:$A,0),1)))</f>
        <v>660</v>
      </c>
      <c r="I40" s="24">
        <f>IF($G40="","",INDEX('1. závod'!$A:$CL,$G40+3,INDEX('Základní list'!$B:$B,MATCH($F40,'Základní list'!$A:$A,0),1)+2))</f>
        <v>10</v>
      </c>
      <c r="J40" s="92" t="s">
        <v>19</v>
      </c>
      <c r="K40" s="100">
        <v>2</v>
      </c>
      <c r="L40" s="68">
        <f>IF($K40="","",INDEX('2. závod'!$A:$CM,$K40+3,INDEX('Základní list'!$B:$B,MATCH($J40,'Základní list'!$A:$A,0),1)))</f>
        <v>540</v>
      </c>
      <c r="M40" s="69">
        <f>IF($K40="","",INDEX('2. závod'!$A:$CM,$K40+3,INDEX('Základní list'!$B:$B,MATCH($J40,'Základní list'!$A:$A,0),1)+2))</f>
        <v>9</v>
      </c>
      <c r="N40" s="92" t="s">
        <v>19</v>
      </c>
      <c r="O40" s="100">
        <v>2</v>
      </c>
      <c r="P40" s="98">
        <f>IF($O40="","",INDEX('3. závod'!$A:$CM,$O40+3,INDEX('Základní list'!$B:$B,MATCH($N40,'Základní list'!$A:$A,0),1)))</f>
        <v>3300</v>
      </c>
      <c r="Q40" s="109">
        <f>IF($O40="","",INDEX('3. závod'!$A:$CM,$O40+3,INDEX('Základní list'!$B:$B,MATCH($N40,'Základní list'!$A:$A,0),1)+2))</f>
        <v>5</v>
      </c>
      <c r="R40" s="109">
        <f>IF($N40="","",SUM(H40,L40,P40))</f>
        <v>4500</v>
      </c>
      <c r="S40" s="103">
        <f>IF($O40="","",SUM(I40,M40,Q40))</f>
        <v>24</v>
      </c>
      <c r="T40" s="104">
        <f>IF($R40="","",RANK(S40,S:S,1))</f>
        <v>31</v>
      </c>
      <c r="U40" s="40" t="str">
        <f t="shared" si="0"/>
        <v>D9</v>
      </c>
      <c r="V40" s="40" t="str">
        <f t="shared" si="1"/>
        <v>A2</v>
      </c>
      <c r="W40" s="40">
        <f t="shared" si="3"/>
        <v>2</v>
      </c>
    </row>
    <row r="41" spans="1:23" s="19" customFormat="1" ht="18" customHeight="1">
      <c r="A41" s="92">
        <v>33</v>
      </c>
      <c r="B41" s="33" t="s">
        <v>125</v>
      </c>
      <c r="C41" s="34"/>
      <c r="D41" s="35"/>
      <c r="E41" s="96"/>
      <c r="F41" s="30" t="s">
        <v>24</v>
      </c>
      <c r="G41" s="31">
        <v>7</v>
      </c>
      <c r="H41" s="28">
        <f>IF($G41="","",INDEX('1. závod'!$A:$CM,$G41+3,INDEX('Základní list'!$B:$B,MATCH($F41,'Základní list'!$A:$A,0),1)))</f>
        <v>30</v>
      </c>
      <c r="I41" s="24">
        <f>IF($G41="","",INDEX('1. závod'!$A:$CL,$G41+3,INDEX('Základní list'!$B:$B,MATCH($F41,'Základní list'!$A:$A,0),1)+2))</f>
        <v>7</v>
      </c>
      <c r="J41" s="30" t="s">
        <v>23</v>
      </c>
      <c r="K41" s="31">
        <v>2</v>
      </c>
      <c r="L41" s="68">
        <f>IF($K41="","",INDEX('2. závod'!$A:$CM,$K41+3,INDEX('Základní list'!$B:$B,MATCH($J41,'Základní list'!$A:$A,0),1)))</f>
        <v>700</v>
      </c>
      <c r="M41" s="69">
        <f>IF($K41="","",INDEX('2. závod'!$A:$CM,$K41+3,INDEX('Základní list'!$B:$B,MATCH($J41,'Základní list'!$A:$A,0),1)+2))</f>
        <v>8</v>
      </c>
      <c r="N41" s="30" t="s">
        <v>19</v>
      </c>
      <c r="O41" s="31">
        <v>7</v>
      </c>
      <c r="P41" s="98">
        <f>IF($O41="","",INDEX('3. závod'!$A:$CM,$O41+3,INDEX('Základní list'!$B:$B,MATCH($N41,'Základní list'!$A:$A,0),1)))</f>
        <v>2340</v>
      </c>
      <c r="Q41" s="109">
        <f>IF($O41="","",INDEX('3. závod'!$A:$CM,$O41+3,INDEX('Základní list'!$B:$B,MATCH($N41,'Základní list'!$A:$A,0),1)+2))</f>
        <v>9</v>
      </c>
      <c r="R41" s="109">
        <f>IF($N41="","",SUM(H41,L41,P41))</f>
        <v>3070</v>
      </c>
      <c r="S41" s="103">
        <f>IF($O41="","",SUM(I41,M41,Q41))</f>
        <v>24</v>
      </c>
      <c r="T41" s="104">
        <f>IF($R41="","",RANK(S41,S:S,1))</f>
        <v>31</v>
      </c>
      <c r="U41" s="40" t="str">
        <f aca="true" t="shared" si="4" ref="U41:U93">CONCATENATE(F41,G41)</f>
        <v>B7</v>
      </c>
      <c r="V41" s="40" t="str">
        <f aca="true" t="shared" si="5" ref="V41:V93">CONCATENATE(J41,K41)</f>
        <v>C2</v>
      </c>
      <c r="W41" s="40">
        <f t="shared" si="3"/>
        <v>2</v>
      </c>
    </row>
    <row r="42" spans="1:23" ht="18" customHeight="1">
      <c r="A42" s="92">
        <v>34</v>
      </c>
      <c r="B42" s="105" t="s">
        <v>98</v>
      </c>
      <c r="C42" s="34"/>
      <c r="D42" s="35"/>
      <c r="E42" s="106"/>
      <c r="F42" s="97" t="s">
        <v>20</v>
      </c>
      <c r="G42" s="94">
        <v>6</v>
      </c>
      <c r="H42" s="28">
        <f>IF($G42="","",INDEX('1. závod'!$A:$CM,$G42+3,INDEX('Základní list'!$B:$B,MATCH($F42,'Základní list'!$A:$A,0),1)))</f>
        <v>0</v>
      </c>
      <c r="I42" s="24">
        <f>IF($G42="","",INDEX('1. závod'!$A:$CL,$G42+3,INDEX('Základní list'!$B:$B,MATCH($F42,'Základní list'!$A:$A,0),1)+2))</f>
        <v>12.5</v>
      </c>
      <c r="J42" s="92" t="s">
        <v>20</v>
      </c>
      <c r="K42" s="100">
        <v>10</v>
      </c>
      <c r="L42" s="68">
        <f>IF($K42="","",INDEX('2. závod'!$A:$CM,$K42+3,INDEX('Základní list'!$B:$B,MATCH($J42,'Základní list'!$A:$A,0),1)))</f>
        <v>1020</v>
      </c>
      <c r="M42" s="69">
        <f>IF($K42="","",INDEX('2. závod'!$A:$CM,$K42+3,INDEX('Základní list'!$B:$B,MATCH($J42,'Základní list'!$A:$A,0),1)+2))</f>
        <v>7</v>
      </c>
      <c r="N42" s="92" t="s">
        <v>20</v>
      </c>
      <c r="O42" s="100">
        <v>3</v>
      </c>
      <c r="P42" s="98">
        <f>IF($O42="","",INDEX('3. závod'!$A:$CM,$O42+3,INDEX('Základní list'!$B:$B,MATCH($N42,'Základní list'!$A:$A,0),1)))</f>
        <v>2980</v>
      </c>
      <c r="Q42" s="109">
        <f>IF($O42="","",INDEX('3. závod'!$A:$CM,$O42+3,INDEX('Základní list'!$B:$B,MATCH($N42,'Základní list'!$A:$A,0),1)+2))</f>
        <v>5</v>
      </c>
      <c r="R42" s="109">
        <f>IF($N42="","",SUM(H42,L42,P42))</f>
        <v>4000</v>
      </c>
      <c r="S42" s="103">
        <f>IF($O42="","",SUM(I42,M42,Q42))</f>
        <v>24.5</v>
      </c>
      <c r="T42" s="104">
        <f>IF($R42="","",RANK(S42,S:S,1))</f>
        <v>34</v>
      </c>
      <c r="U42" s="40" t="str">
        <f t="shared" si="4"/>
        <v>D6</v>
      </c>
      <c r="V42" s="40" t="str">
        <f t="shared" si="5"/>
        <v>D10</v>
      </c>
      <c r="W42" s="40">
        <f t="shared" si="3"/>
        <v>2</v>
      </c>
    </row>
    <row r="43" spans="1:23" ht="18" customHeight="1">
      <c r="A43" s="92">
        <v>35</v>
      </c>
      <c r="B43" s="33" t="s">
        <v>130</v>
      </c>
      <c r="C43" s="34"/>
      <c r="D43" s="35"/>
      <c r="E43" s="96"/>
      <c r="F43" s="36" t="s">
        <v>24</v>
      </c>
      <c r="G43" s="34">
        <v>1</v>
      </c>
      <c r="H43" s="28">
        <f>IF($G43="","",INDEX('1. závod'!$A:$CM,$G43+3,INDEX('Základní list'!$B:$B,MATCH($F43,'Základní list'!$A:$A,0),1)))</f>
        <v>0</v>
      </c>
      <c r="I43" s="24">
        <f>IF($G43="","",INDEX('1. závod'!$A:$CL,$G43+3,INDEX('Základní list'!$B:$B,MATCH($F43,'Základní list'!$A:$A,0),1)+2))</f>
        <v>11</v>
      </c>
      <c r="J43" s="30" t="s">
        <v>23</v>
      </c>
      <c r="K43" s="31">
        <v>11</v>
      </c>
      <c r="L43" s="68">
        <f>IF($K43="","",INDEX('2. závod'!$A:$CM,$K43+3,INDEX('Základní list'!$B:$B,MATCH($J43,'Základní list'!$A:$A,0),1)))</f>
        <v>460</v>
      </c>
      <c r="M43" s="69">
        <f>IF($K43="","",INDEX('2. závod'!$A:$CM,$K43+3,INDEX('Základní list'!$B:$B,MATCH($J43,'Základní list'!$A:$A,0),1)+2))</f>
        <v>11</v>
      </c>
      <c r="N43" s="30" t="s">
        <v>24</v>
      </c>
      <c r="O43" s="31">
        <v>8</v>
      </c>
      <c r="P43" s="98">
        <f>IF($O43="","",INDEX('3. závod'!$A:$CM,$O43+3,INDEX('Základní list'!$B:$B,MATCH($N43,'Základní list'!$A:$A,0),1)))</f>
        <v>5060</v>
      </c>
      <c r="Q43" s="109">
        <f>IF($O43="","",INDEX('3. závod'!$A:$CM,$O43+3,INDEX('Základní list'!$B:$B,MATCH($N43,'Základní list'!$A:$A,0),1)+2))</f>
        <v>3</v>
      </c>
      <c r="R43" s="109">
        <f>IF($N43="","",SUM(H43,L43,P43))</f>
        <v>5520</v>
      </c>
      <c r="S43" s="103">
        <f>IF($O43="","",SUM(I43,M43,Q43))</f>
        <v>25</v>
      </c>
      <c r="T43" s="104">
        <f>IF($R43="","",RANK(S43,S:S,1))</f>
        <v>35</v>
      </c>
      <c r="U43" s="40" t="str">
        <f t="shared" si="4"/>
        <v>B1</v>
      </c>
      <c r="V43" s="40" t="str">
        <f t="shared" si="5"/>
        <v>C11</v>
      </c>
      <c r="W43" s="40">
        <f t="shared" si="3"/>
        <v>2</v>
      </c>
    </row>
    <row r="44" spans="1:23" s="19" customFormat="1" ht="18" customHeight="1">
      <c r="A44" s="92">
        <v>36</v>
      </c>
      <c r="B44" s="93" t="s">
        <v>95</v>
      </c>
      <c r="C44" s="34"/>
      <c r="D44" s="35"/>
      <c r="E44" s="106"/>
      <c r="F44" s="97" t="s">
        <v>20</v>
      </c>
      <c r="G44" s="94">
        <v>1</v>
      </c>
      <c r="H44" s="28">
        <f>IF($G44="","",INDEX('1. závod'!$A:$CM,$G44+3,INDEX('Základní list'!$B:$B,MATCH($F44,'Základní list'!$A:$A,0),1)))</f>
        <v>0</v>
      </c>
      <c r="I44" s="24">
        <f>IF($G44="","",INDEX('1. závod'!$A:$CL,$G44+3,INDEX('Základní list'!$B:$B,MATCH($F44,'Základní list'!$A:$A,0),1)+2))</f>
        <v>12.5</v>
      </c>
      <c r="J44" s="92" t="s">
        <v>24</v>
      </c>
      <c r="K44" s="100">
        <v>3</v>
      </c>
      <c r="L44" s="68">
        <f>IF($K44="","",INDEX('2. závod'!$A:$CM,$K44+3,INDEX('Základní list'!$B:$B,MATCH($J44,'Základní list'!$A:$A,0),1)))</f>
        <v>3620</v>
      </c>
      <c r="M44" s="69">
        <f>IF($K44="","",INDEX('2. závod'!$A:$CM,$K44+3,INDEX('Základní list'!$B:$B,MATCH($J44,'Základní list'!$A:$A,0),1)+2))</f>
        <v>4</v>
      </c>
      <c r="N44" s="92" t="s">
        <v>20</v>
      </c>
      <c r="O44" s="100">
        <v>1</v>
      </c>
      <c r="P44" s="98">
        <f>IF($O44="","",INDEX('3. závod'!$A:$CM,$O44+3,INDEX('Základní list'!$B:$B,MATCH($N44,'Základní list'!$A:$A,0),1)))</f>
        <v>980</v>
      </c>
      <c r="Q44" s="109">
        <f>IF($O44="","",INDEX('3. závod'!$A:$CM,$O44+3,INDEX('Základní list'!$B:$B,MATCH($N44,'Základní list'!$A:$A,0),1)+2))</f>
        <v>9</v>
      </c>
      <c r="R44" s="109">
        <f>IF($N44="","",SUM(H44,L44,P44))</f>
        <v>4600</v>
      </c>
      <c r="S44" s="103">
        <f>IF($O44="","",SUM(I44,M44,Q44))</f>
        <v>25.5</v>
      </c>
      <c r="T44" s="104">
        <f>IF($R44="","",RANK(S44,S:S,1))</f>
        <v>36</v>
      </c>
      <c r="U44" s="40" t="str">
        <f t="shared" si="4"/>
        <v>D1</v>
      </c>
      <c r="V44" s="40" t="str">
        <f t="shared" si="5"/>
        <v>B3</v>
      </c>
      <c r="W44" s="40">
        <f t="shared" si="3"/>
        <v>2</v>
      </c>
    </row>
    <row r="45" spans="1:23" ht="18" customHeight="1">
      <c r="A45" s="92">
        <v>37</v>
      </c>
      <c r="B45" s="93" t="s">
        <v>93</v>
      </c>
      <c r="C45" s="34"/>
      <c r="D45" s="35"/>
      <c r="E45" s="96"/>
      <c r="F45" s="97" t="s">
        <v>24</v>
      </c>
      <c r="G45" s="94">
        <v>9</v>
      </c>
      <c r="H45" s="28">
        <f>IF($G45="","",INDEX('1. závod'!$A:$CM,$G45+3,INDEX('Základní list'!$B:$B,MATCH($F45,'Základní list'!$A:$A,0),1)))</f>
        <v>160</v>
      </c>
      <c r="I45" s="24">
        <f>IF($G45="","",INDEX('1. závod'!$A:$CL,$G45+3,INDEX('Základní list'!$B:$B,MATCH($F45,'Základní list'!$A:$A,0),1)+2))</f>
        <v>6</v>
      </c>
      <c r="J45" s="92" t="s">
        <v>19</v>
      </c>
      <c r="K45" s="100">
        <v>4</v>
      </c>
      <c r="L45" s="68">
        <f>IF($K45="","",INDEX('2. závod'!$A:$CM,$K45+3,INDEX('Základní list'!$B:$B,MATCH($J45,'Základní list'!$A:$A,0),1)))</f>
        <v>180</v>
      </c>
      <c r="M45" s="69">
        <f>IF($K45="","",INDEX('2. závod'!$A:$CM,$K45+3,INDEX('Základní list'!$B:$B,MATCH($J45,'Základní list'!$A:$A,0),1)+2))</f>
        <v>12</v>
      </c>
      <c r="N45" s="92" t="s">
        <v>24</v>
      </c>
      <c r="O45" s="100">
        <v>5</v>
      </c>
      <c r="P45" s="98">
        <f>IF($O45="","",INDEX('3. závod'!$A:$CM,$O45+3,INDEX('Základní list'!$B:$B,MATCH($N45,'Základní list'!$A:$A,0),1)))</f>
        <v>520</v>
      </c>
      <c r="Q45" s="109">
        <f>IF($O45="","",INDEX('3. závod'!$A:$CM,$O45+3,INDEX('Základní list'!$B:$B,MATCH($N45,'Základní list'!$A:$A,0),1)+2))</f>
        <v>9</v>
      </c>
      <c r="R45" s="109">
        <f>IF($N45="","",SUM(H45,L45,P45))</f>
        <v>860</v>
      </c>
      <c r="S45" s="103">
        <f>IF($O45="","",SUM(I45,M45,Q45))</f>
        <v>27</v>
      </c>
      <c r="T45" s="104">
        <f>IF($R45="","",RANK(S45,S:S,1))</f>
        <v>37</v>
      </c>
      <c r="U45" s="40" t="str">
        <f t="shared" si="4"/>
        <v>B9</v>
      </c>
      <c r="V45" s="40" t="str">
        <f t="shared" si="5"/>
        <v>A4</v>
      </c>
      <c r="W45" s="40">
        <f t="shared" si="3"/>
        <v>2</v>
      </c>
    </row>
    <row r="46" spans="1:23" s="19" customFormat="1" ht="18" customHeight="1">
      <c r="A46" s="92">
        <v>38</v>
      </c>
      <c r="B46" s="33" t="s">
        <v>116</v>
      </c>
      <c r="C46" s="34"/>
      <c r="D46" s="35"/>
      <c r="E46" s="106"/>
      <c r="F46" s="36" t="s">
        <v>19</v>
      </c>
      <c r="G46" s="34">
        <v>6</v>
      </c>
      <c r="H46" s="28">
        <f>IF($G46="","",INDEX('1. závod'!$A:$CM,$G46+3,INDEX('Základní list'!$B:$B,MATCH($F46,'Základní list'!$A:$A,0),1)))</f>
        <v>1820</v>
      </c>
      <c r="I46" s="24">
        <f>IF($G46="","",INDEX('1. závod'!$A:$CL,$G46+3,INDEX('Základní list'!$B:$B,MATCH($F46,'Základní list'!$A:$A,0),1)+2))</f>
        <v>6</v>
      </c>
      <c r="J46" s="30" t="s">
        <v>20</v>
      </c>
      <c r="K46" s="31">
        <v>3</v>
      </c>
      <c r="L46" s="68">
        <f>IF($K46="","",INDEX('2. závod'!$A:$CM,$K46+3,INDEX('Základní list'!$B:$B,MATCH($J46,'Základní list'!$A:$A,0),1)))</f>
        <v>280</v>
      </c>
      <c r="M46" s="69">
        <f>IF($K46="","",INDEX('2. závod'!$A:$CM,$K46+3,INDEX('Základní list'!$B:$B,MATCH($J46,'Základní list'!$A:$A,0),1)+2))</f>
        <v>9</v>
      </c>
      <c r="N46" s="30" t="s">
        <v>20</v>
      </c>
      <c r="O46" s="31">
        <v>8</v>
      </c>
      <c r="P46" s="98">
        <f>IF($O46="","",INDEX('3. závod'!$A:$CM,$O46+3,INDEX('Základní list'!$B:$B,MATCH($N46,'Základní list'!$A:$A,0),1)))</f>
        <v>0</v>
      </c>
      <c r="Q46" s="109">
        <f>IF($O46="","",INDEX('3. závod'!$A:$CM,$O46+3,INDEX('Základní list'!$B:$B,MATCH($N46,'Základní list'!$A:$A,0),1)+2))</f>
        <v>12.5</v>
      </c>
      <c r="R46" s="109">
        <f>IF($N46="","",SUM(H46,L46,P46))</f>
        <v>2100</v>
      </c>
      <c r="S46" s="103">
        <f>IF($O46="","",SUM(I46,M46,Q46))</f>
        <v>27.5</v>
      </c>
      <c r="T46" s="104">
        <f>IF($R46="","",RANK(S46,S:S,1))</f>
        <v>38</v>
      </c>
      <c r="U46" s="40" t="str">
        <f t="shared" si="4"/>
        <v>A6</v>
      </c>
      <c r="V46" s="40" t="str">
        <f t="shared" si="5"/>
        <v>D3</v>
      </c>
      <c r="W46" s="40">
        <f t="shared" si="3"/>
        <v>2</v>
      </c>
    </row>
    <row r="47" spans="1:23" ht="18" customHeight="1">
      <c r="A47" s="92">
        <v>39</v>
      </c>
      <c r="B47" s="105" t="s">
        <v>110</v>
      </c>
      <c r="C47" s="34"/>
      <c r="D47" s="35"/>
      <c r="E47" s="96"/>
      <c r="F47" s="97" t="s">
        <v>23</v>
      </c>
      <c r="G47" s="94">
        <v>12</v>
      </c>
      <c r="H47" s="28">
        <f>IF($G47="","",INDEX('1. závod'!$A:$CM,$G47+3,INDEX('Základní list'!$B:$B,MATCH($F47,'Základní list'!$A:$A,0),1)))</f>
        <v>1120</v>
      </c>
      <c r="I47" s="24">
        <f>IF($G47="","",INDEX('1. závod'!$A:$CL,$G47+3,INDEX('Základní list'!$B:$B,MATCH($F47,'Základní list'!$A:$A,0),1)+2))</f>
        <v>5</v>
      </c>
      <c r="J47" s="92" t="s">
        <v>20</v>
      </c>
      <c r="K47" s="100">
        <v>5</v>
      </c>
      <c r="L47" s="68">
        <f>IF($K47="","",INDEX('2. závod'!$A:$CM,$K47+3,INDEX('Základní list'!$B:$B,MATCH($J47,'Základní list'!$A:$A,0),1)))</f>
        <v>200</v>
      </c>
      <c r="M47" s="69">
        <f>IF($K47="","",INDEX('2. závod'!$A:$CM,$K47+3,INDEX('Základní list'!$B:$B,MATCH($J47,'Základní list'!$A:$A,0),1)+2))</f>
        <v>10.5</v>
      </c>
      <c r="N47" s="92" t="s">
        <v>19</v>
      </c>
      <c r="O47" s="100">
        <v>11</v>
      </c>
      <c r="P47" s="98">
        <f>IF($O47="","",INDEX('3. závod'!$A:$CM,$O47+3,INDEX('Základní list'!$B:$B,MATCH($N47,'Základní list'!$A:$A,0),1)))</f>
        <v>300</v>
      </c>
      <c r="Q47" s="109">
        <f>IF($O47="","",INDEX('3. závod'!$A:$CM,$O47+3,INDEX('Základní list'!$B:$B,MATCH($N47,'Základní list'!$A:$A,0),1)+2))</f>
        <v>12</v>
      </c>
      <c r="R47" s="109">
        <f>IF($N47="","",SUM(H47,L47,P47))</f>
        <v>1620</v>
      </c>
      <c r="S47" s="103">
        <f>IF($O47="","",SUM(I47,M47,Q47))</f>
        <v>27.5</v>
      </c>
      <c r="T47" s="104">
        <f>IF($R47="","",RANK(S47,S:S,1))</f>
        <v>38</v>
      </c>
      <c r="U47" s="40" t="str">
        <f t="shared" si="4"/>
        <v>C12</v>
      </c>
      <c r="V47" s="40" t="str">
        <f t="shared" si="5"/>
        <v>D5</v>
      </c>
      <c r="W47" s="40">
        <f t="shared" si="3"/>
        <v>2</v>
      </c>
    </row>
    <row r="48" spans="1:23" ht="18" customHeight="1">
      <c r="A48" s="92">
        <v>40</v>
      </c>
      <c r="B48" s="105" t="s">
        <v>100</v>
      </c>
      <c r="C48" s="34"/>
      <c r="D48" s="35"/>
      <c r="E48" s="106"/>
      <c r="F48" s="97" t="s">
        <v>19</v>
      </c>
      <c r="G48" s="94">
        <v>12</v>
      </c>
      <c r="H48" s="28">
        <f>IF($G48="","",INDEX('1. závod'!$A:$CM,$G48+3,INDEX('Základní list'!$B:$B,MATCH($F48,'Základní list'!$A:$A,0),1)))</f>
        <v>700</v>
      </c>
      <c r="I48" s="24">
        <f>IF($G48="","",INDEX('1. závod'!$A:$CL,$G48+3,INDEX('Základní list'!$B:$B,MATCH($F48,'Základní list'!$A:$A,0),1)+2))</f>
        <v>8</v>
      </c>
      <c r="J48" s="92" t="s">
        <v>24</v>
      </c>
      <c r="K48" s="100">
        <v>1</v>
      </c>
      <c r="L48" s="68">
        <f>IF($K48="","",INDEX('2. závod'!$A:$CM,$K48+3,INDEX('Základní list'!$B:$B,MATCH($J48,'Základní list'!$A:$A,0),1)))</f>
        <v>400</v>
      </c>
      <c r="M48" s="69">
        <f>IF($K48="","",INDEX('2. závod'!$A:$CM,$K48+3,INDEX('Základní list'!$B:$B,MATCH($J48,'Základní list'!$A:$A,0),1)+2))</f>
        <v>10</v>
      </c>
      <c r="N48" s="92" t="s">
        <v>20</v>
      </c>
      <c r="O48" s="100">
        <v>2</v>
      </c>
      <c r="P48" s="98">
        <f>IF($O48="","",INDEX('3. závod'!$A:$CM,$O48+3,INDEX('Základní list'!$B:$B,MATCH($N48,'Základní list'!$A:$A,0),1)))</f>
        <v>340</v>
      </c>
      <c r="Q48" s="109">
        <f>IF($O48="","",INDEX('3. závod'!$A:$CM,$O48+3,INDEX('Základní list'!$B:$B,MATCH($N48,'Základní list'!$A:$A,0),1)+2))</f>
        <v>10</v>
      </c>
      <c r="R48" s="109">
        <f>IF($N48="","",SUM(H48,L48,P48))</f>
        <v>1440</v>
      </c>
      <c r="S48" s="103">
        <f>IF($O48="","",SUM(I48,M48,Q48))</f>
        <v>28</v>
      </c>
      <c r="T48" s="104">
        <f>IF($R48="","",RANK(S48,S:S,1))</f>
        <v>40</v>
      </c>
      <c r="U48" s="40" t="str">
        <f t="shared" si="4"/>
        <v>A12</v>
      </c>
      <c r="V48" s="40" t="str">
        <f t="shared" si="5"/>
        <v>B1</v>
      </c>
      <c r="W48" s="40">
        <f t="shared" si="3"/>
        <v>2</v>
      </c>
    </row>
    <row r="49" spans="1:23" ht="18" customHeight="1">
      <c r="A49" s="92">
        <v>41</v>
      </c>
      <c r="B49" s="93" t="s">
        <v>91</v>
      </c>
      <c r="C49" s="34"/>
      <c r="D49" s="35"/>
      <c r="E49" s="96"/>
      <c r="F49" s="97" t="s">
        <v>19</v>
      </c>
      <c r="G49" s="94">
        <v>9</v>
      </c>
      <c r="H49" s="28">
        <f>IF($G49="","",INDEX('1. závod'!$A:$CM,$G49+3,INDEX('Základní list'!$B:$B,MATCH($F49,'Základní list'!$A:$A,0),1)))</f>
        <v>0</v>
      </c>
      <c r="I49" s="24">
        <f>IF($G49="","",INDEX('1. závod'!$A:$CL,$G49+3,INDEX('Základní list'!$B:$B,MATCH($F49,'Základní list'!$A:$A,0),1)+2))</f>
        <v>12.5</v>
      </c>
      <c r="J49" s="92" t="s">
        <v>24</v>
      </c>
      <c r="K49" s="100">
        <v>12</v>
      </c>
      <c r="L49" s="68">
        <f>IF($K49="","",INDEX('2. závod'!$A:$CM,$K49+3,INDEX('Základní list'!$B:$B,MATCH($J49,'Základní list'!$A:$A,0),1)))</f>
        <v>1520</v>
      </c>
      <c r="M49" s="69">
        <f>IF($K49="","",INDEX('2. závod'!$A:$CM,$K49+3,INDEX('Základní list'!$B:$B,MATCH($J49,'Základní list'!$A:$A,0),1)+2))</f>
        <v>8</v>
      </c>
      <c r="N49" s="92" t="s">
        <v>23</v>
      </c>
      <c r="O49" s="100">
        <v>5</v>
      </c>
      <c r="P49" s="98">
        <f>IF($O49="","",INDEX('3. závod'!$A:$CM,$O49+3,INDEX('Základní list'!$B:$B,MATCH($N49,'Základní list'!$A:$A,0),1)))</f>
        <v>240</v>
      </c>
      <c r="Q49" s="109">
        <f>IF($O49="","",INDEX('3. závod'!$A:$CM,$O49+3,INDEX('Základní list'!$B:$B,MATCH($N49,'Základní list'!$A:$A,0),1)+2))</f>
        <v>9</v>
      </c>
      <c r="R49" s="109">
        <f>IF($N49="","",SUM(H49,L49,P49))</f>
        <v>1760</v>
      </c>
      <c r="S49" s="103">
        <f>IF($O49="","",SUM(I49,M49,Q49))</f>
        <v>29.5</v>
      </c>
      <c r="T49" s="104">
        <f>IF($R49="","",RANK(S49,S:S,1))</f>
        <v>41</v>
      </c>
      <c r="U49" s="40" t="str">
        <f t="shared" si="4"/>
        <v>A9</v>
      </c>
      <c r="V49" s="40" t="str">
        <f t="shared" si="5"/>
        <v>B12</v>
      </c>
      <c r="W49" s="40">
        <f t="shared" si="3"/>
        <v>2</v>
      </c>
    </row>
    <row r="50" spans="1:23" ht="18" customHeight="1">
      <c r="A50" s="92">
        <v>42</v>
      </c>
      <c r="B50" s="93" t="s">
        <v>94</v>
      </c>
      <c r="C50" s="34"/>
      <c r="D50" s="35"/>
      <c r="E50" s="106"/>
      <c r="F50" s="97" t="s">
        <v>23</v>
      </c>
      <c r="G50" s="94">
        <v>7</v>
      </c>
      <c r="H50" s="28">
        <f>IF($G50="","",INDEX('1. závod'!$A:$CM,$G50+3,INDEX('Základní list'!$B:$B,MATCH($F50,'Základní list'!$A:$A,0),1)))</f>
        <v>0</v>
      </c>
      <c r="I50" s="24">
        <f>IF($G50="","",INDEX('1. závod'!$A:$CL,$G50+3,INDEX('Základní list'!$B:$B,MATCH($F50,'Základní list'!$A:$A,0),1)+2))</f>
        <v>12</v>
      </c>
      <c r="J50" s="92" t="s">
        <v>24</v>
      </c>
      <c r="K50" s="100">
        <v>11</v>
      </c>
      <c r="L50" s="68">
        <f>IF($K50="","",INDEX('2. závod'!$A:$CM,$K50+3,INDEX('Základní list'!$B:$B,MATCH($J50,'Základní list'!$A:$A,0),1)))</f>
        <v>820</v>
      </c>
      <c r="M50" s="69">
        <f>IF($K50="","",INDEX('2. závod'!$A:$CM,$K50+3,INDEX('Základní list'!$B:$B,MATCH($J50,'Základní list'!$A:$A,0),1)+2))</f>
        <v>9</v>
      </c>
      <c r="N50" s="92" t="s">
        <v>24</v>
      </c>
      <c r="O50" s="100">
        <v>7</v>
      </c>
      <c r="P50" s="98">
        <f>IF($O50="","",INDEX('3. závod'!$A:$CM,$O50+3,INDEX('Základní list'!$B:$B,MATCH($N50,'Základní list'!$A:$A,0),1)))</f>
        <v>460</v>
      </c>
      <c r="Q50" s="109">
        <f>IF($O50="","",INDEX('3. závod'!$A:$CM,$O50+3,INDEX('Základní list'!$B:$B,MATCH($N50,'Základní list'!$A:$A,0),1)+2))</f>
        <v>10</v>
      </c>
      <c r="R50" s="109">
        <f>IF($N50="","",SUM(H50,L50,P50))</f>
        <v>1280</v>
      </c>
      <c r="S50" s="103">
        <f>IF($O50="","",SUM(I50,M50,Q50))</f>
        <v>31</v>
      </c>
      <c r="T50" s="104">
        <f>IF($R50="","",RANK(S50,S:S,1))</f>
        <v>42</v>
      </c>
      <c r="U50" s="40" t="str">
        <f t="shared" si="4"/>
        <v>C7</v>
      </c>
      <c r="V50" s="40" t="str">
        <f t="shared" si="5"/>
        <v>B11</v>
      </c>
      <c r="W50" s="40">
        <f t="shared" si="3"/>
        <v>2</v>
      </c>
    </row>
    <row r="51" spans="1:23" s="19" customFormat="1" ht="18" customHeight="1">
      <c r="A51" s="92">
        <v>43</v>
      </c>
      <c r="B51" s="33" t="s">
        <v>124</v>
      </c>
      <c r="C51" s="34"/>
      <c r="D51" s="35"/>
      <c r="E51" s="96"/>
      <c r="F51" s="36" t="s">
        <v>20</v>
      </c>
      <c r="G51" s="34">
        <v>8</v>
      </c>
      <c r="H51" s="28">
        <f>IF($G51="","",INDEX('1. závod'!$A:$CM,$G51+3,INDEX('Základní list'!$B:$B,MATCH($F51,'Základní list'!$A:$A,0),1)))</f>
        <v>1380</v>
      </c>
      <c r="I51" s="24">
        <f>IF($G51="","",INDEX('1. závod'!$A:$CL,$G51+3,INDEX('Základní list'!$B:$B,MATCH($F51,'Základní list'!$A:$A,0),1)+2))</f>
        <v>9</v>
      </c>
      <c r="J51" s="30" t="s">
        <v>24</v>
      </c>
      <c r="K51" s="31">
        <v>9</v>
      </c>
      <c r="L51" s="68">
        <f>IF($K51="","",INDEX('2. závod'!$A:$CM,$K51+3,INDEX('Základní list'!$B:$B,MATCH($J51,'Základní list'!$A:$A,0),1)))</f>
        <v>0</v>
      </c>
      <c r="M51" s="69">
        <f>IF($K51="","",INDEX('2. závod'!$A:$CM,$K51+3,INDEX('Základní list'!$B:$B,MATCH($J51,'Základní list'!$A:$A,0),1)+2))</f>
        <v>11.5</v>
      </c>
      <c r="N51" s="30" t="s">
        <v>23</v>
      </c>
      <c r="O51" s="31">
        <v>6</v>
      </c>
      <c r="P51" s="98">
        <f>IF($O51="","",INDEX('3. závod'!$A:$CM,$O51+3,INDEX('Základní list'!$B:$B,MATCH($N51,'Základní list'!$A:$A,0),1)))</f>
        <v>0</v>
      </c>
      <c r="Q51" s="109">
        <f>IF($O51="","",INDEX('3. závod'!$A:$CM,$O51+3,INDEX('Základní list'!$B:$B,MATCH($N51,'Základní list'!$A:$A,0),1)+2))</f>
        <v>11</v>
      </c>
      <c r="R51" s="109">
        <f>IF($N51="","",SUM(H51,L51,P51))</f>
        <v>1380</v>
      </c>
      <c r="S51" s="103">
        <f>IF($O51="","",SUM(I51,M51,Q51))</f>
        <v>31.5</v>
      </c>
      <c r="T51" s="104">
        <f>IF($R51="","",RANK(S51,S:S,1))</f>
        <v>43</v>
      </c>
      <c r="U51" s="40" t="str">
        <f t="shared" si="4"/>
        <v>D8</v>
      </c>
      <c r="V51" s="40" t="str">
        <f t="shared" si="5"/>
        <v>B9</v>
      </c>
      <c r="W51" s="40">
        <f t="shared" si="3"/>
        <v>2</v>
      </c>
    </row>
    <row r="52" spans="1:23" ht="18" customHeight="1">
      <c r="A52" s="92">
        <v>44</v>
      </c>
      <c r="B52" s="33" t="s">
        <v>131</v>
      </c>
      <c r="C52" s="34"/>
      <c r="D52" s="35"/>
      <c r="E52" s="106"/>
      <c r="F52" s="36" t="s">
        <v>24</v>
      </c>
      <c r="G52" s="34">
        <v>4</v>
      </c>
      <c r="H52" s="28">
        <f>IF($G52="","",INDEX('1. závod'!$A:$CM,$G52+3,INDEX('Základní list'!$B:$B,MATCH($F52,'Základní list'!$A:$A,0),1)))</f>
        <v>10</v>
      </c>
      <c r="I52" s="24">
        <f>IF($G52="","",INDEX('1. závod'!$A:$CL,$G52+3,INDEX('Základní list'!$B:$B,MATCH($F52,'Základní list'!$A:$A,0),1)+2))</f>
        <v>8.5</v>
      </c>
      <c r="J52" s="30" t="s">
        <v>19</v>
      </c>
      <c r="K52" s="31">
        <v>1</v>
      </c>
      <c r="L52" s="68">
        <f>IF($K52="","",INDEX('2. závod'!$A:$CM,$K52+3,INDEX('Základní list'!$B:$B,MATCH($J52,'Základní list'!$A:$A,0),1)))</f>
        <v>280</v>
      </c>
      <c r="M52" s="69">
        <f>IF($K52="","",INDEX('2. závod'!$A:$CM,$K52+3,INDEX('Základní list'!$B:$B,MATCH($J52,'Základní list'!$A:$A,0),1)+2))</f>
        <v>10</v>
      </c>
      <c r="N52" s="30" t="s">
        <v>19</v>
      </c>
      <c r="O52" s="31">
        <v>10</v>
      </c>
      <c r="P52" s="98">
        <f>IF($O52="","",INDEX('3. závod'!$A:$CM,$O52+3,INDEX('Základní list'!$B:$B,MATCH($N52,'Základní list'!$A:$A,0),1)))</f>
        <v>40</v>
      </c>
      <c r="Q52" s="109">
        <f>IF($O52="","",INDEX('3. závod'!$A:$CM,$O52+3,INDEX('Základní list'!$B:$B,MATCH($N52,'Základní list'!$A:$A,0),1)+2))</f>
        <v>13</v>
      </c>
      <c r="R52" s="109">
        <f>IF($N52="","",SUM(H52,L52,P52))</f>
        <v>330</v>
      </c>
      <c r="S52" s="103">
        <f>IF($O52="","",SUM(I52,M52,Q52))</f>
        <v>31.5</v>
      </c>
      <c r="T52" s="104">
        <f>IF($R52="","",RANK(S52,S:S,1))</f>
        <v>43</v>
      </c>
      <c r="U52" s="40" t="str">
        <f t="shared" si="4"/>
        <v>B4</v>
      </c>
      <c r="V52" s="40" t="str">
        <f t="shared" si="5"/>
        <v>A1</v>
      </c>
      <c r="W52" s="40">
        <f t="shared" si="3"/>
        <v>2</v>
      </c>
    </row>
    <row r="53" spans="1:23" ht="18" customHeight="1">
      <c r="A53" s="92">
        <v>45</v>
      </c>
      <c r="B53" s="105" t="s">
        <v>106</v>
      </c>
      <c r="C53" s="34"/>
      <c r="D53" s="35"/>
      <c r="E53" s="96"/>
      <c r="F53" s="97" t="s">
        <v>23</v>
      </c>
      <c r="G53" s="94">
        <v>2</v>
      </c>
      <c r="H53" s="28">
        <f>IF($G53="","",INDEX('1. závod'!$A:$CM,$G53+3,INDEX('Základní list'!$B:$B,MATCH($F53,'Základní list'!$A:$A,0),1)))</f>
        <v>20</v>
      </c>
      <c r="I53" s="24">
        <f>IF($G53="","",INDEX('1. závod'!$A:$CL,$G53+3,INDEX('Základní list'!$B:$B,MATCH($F53,'Základní list'!$A:$A,0),1)+2))</f>
        <v>11</v>
      </c>
      <c r="J53" s="92" t="s">
        <v>19</v>
      </c>
      <c r="K53" s="100">
        <v>6</v>
      </c>
      <c r="L53" s="68">
        <f>IF($K53="","",INDEX('2. závod'!$A:$CM,$K53+3,INDEX('Základní list'!$B:$B,MATCH($J53,'Základní list'!$A:$A,0),1)))</f>
        <v>220</v>
      </c>
      <c r="M53" s="69">
        <f>IF($K53="","",INDEX('2. závod'!$A:$CM,$K53+3,INDEX('Základní list'!$B:$B,MATCH($J53,'Základní list'!$A:$A,0),1)+2))</f>
        <v>11</v>
      </c>
      <c r="N53" s="92" t="s">
        <v>23</v>
      </c>
      <c r="O53" s="100">
        <v>9</v>
      </c>
      <c r="P53" s="98">
        <f>IF($O53="","",INDEX('3. závod'!$A:$CM,$O53+3,INDEX('Základní list'!$B:$B,MATCH($N53,'Základní list'!$A:$A,0),1)))</f>
        <v>0</v>
      </c>
      <c r="Q53" s="109">
        <f>IF($O53="","",INDEX('3. závod'!$A:$CM,$O53+3,INDEX('Základní list'!$B:$B,MATCH($N53,'Základní list'!$A:$A,0),1)+2))</f>
        <v>11</v>
      </c>
      <c r="R53" s="109">
        <f>IF($N53="","",SUM(H53,L53,P53))</f>
        <v>240</v>
      </c>
      <c r="S53" s="103">
        <f>IF($O53="","",SUM(I53,M53,Q53))</f>
        <v>33</v>
      </c>
      <c r="T53" s="104">
        <f>IF($R53="","",RANK(S53,S:S,1))</f>
        <v>45</v>
      </c>
      <c r="U53" s="40" t="str">
        <f t="shared" si="4"/>
        <v>C2</v>
      </c>
      <c r="V53" s="40" t="str">
        <f t="shared" si="5"/>
        <v>A6</v>
      </c>
      <c r="W53" s="40">
        <f t="shared" si="3"/>
        <v>2</v>
      </c>
    </row>
    <row r="54" spans="1:23" s="19" customFormat="1" ht="18" customHeight="1">
      <c r="A54" s="92">
        <v>46</v>
      </c>
      <c r="B54" s="105" t="s">
        <v>107</v>
      </c>
      <c r="C54" s="34"/>
      <c r="D54" s="35"/>
      <c r="E54" s="106"/>
      <c r="F54" s="97" t="s">
        <v>24</v>
      </c>
      <c r="G54" s="94">
        <v>8</v>
      </c>
      <c r="H54" s="28">
        <f>IF($G54="","",INDEX('1. závod'!$A:$CM,$G54+3,INDEX('Základní list'!$B:$B,MATCH($F54,'Základní list'!$A:$A,0),1)))</f>
        <v>0</v>
      </c>
      <c r="I54" s="24">
        <f>IF($G54="","",INDEX('1. závod'!$A:$CL,$G54+3,INDEX('Základní list'!$B:$B,MATCH($F54,'Základní list'!$A:$A,0),1)+2))</f>
        <v>11</v>
      </c>
      <c r="J54" s="92" t="s">
        <v>24</v>
      </c>
      <c r="K54" s="100">
        <v>4</v>
      </c>
      <c r="L54" s="68">
        <f>IF($K54="","",INDEX('2. závod'!$A:$CM,$K54+3,INDEX('Základní list'!$B:$B,MATCH($J54,'Základní list'!$A:$A,0),1)))</f>
        <v>0</v>
      </c>
      <c r="M54" s="69">
        <f>IF($K54="","",INDEX('2. závod'!$A:$CM,$K54+3,INDEX('Základní list'!$B:$B,MATCH($J54,'Základní list'!$A:$A,0),1)+2))</f>
        <v>11.5</v>
      </c>
      <c r="N54" s="92" t="s">
        <v>20</v>
      </c>
      <c r="O54" s="100">
        <v>10</v>
      </c>
      <c r="P54" s="98">
        <f>IF($O54="","",INDEX('3. závod'!$A:$CM,$O54+3,INDEX('Základní list'!$B:$B,MATCH($N54,'Základní list'!$A:$A,0),1)))</f>
        <v>280</v>
      </c>
      <c r="Q54" s="109">
        <f>IF($O54="","",INDEX('3. závod'!$A:$CM,$O54+3,INDEX('Základní list'!$B:$B,MATCH($N54,'Základní list'!$A:$A,0),1)+2))</f>
        <v>11</v>
      </c>
      <c r="R54" s="109">
        <f>IF($N54="","",SUM(H54,L54,P54))</f>
        <v>280</v>
      </c>
      <c r="S54" s="103">
        <f>IF($O54="","",SUM(I54,M54,Q54))</f>
        <v>33.5</v>
      </c>
      <c r="T54" s="104">
        <f>IF($R54="","",RANK(S54,S:S,1))</f>
        <v>46</v>
      </c>
      <c r="U54" s="40" t="str">
        <f t="shared" si="4"/>
        <v>B8</v>
      </c>
      <c r="V54" s="40" t="str">
        <f t="shared" si="5"/>
        <v>B4</v>
      </c>
      <c r="W54" s="40">
        <f t="shared" si="3"/>
        <v>2</v>
      </c>
    </row>
    <row r="55" spans="1:23" ht="18" customHeight="1">
      <c r="A55" s="92">
        <v>47</v>
      </c>
      <c r="B55" s="33" t="s">
        <v>126</v>
      </c>
      <c r="C55" s="34"/>
      <c r="D55" s="35"/>
      <c r="E55" s="96"/>
      <c r="F55" s="36" t="s">
        <v>24</v>
      </c>
      <c r="G55" s="34">
        <v>2</v>
      </c>
      <c r="H55" s="28">
        <f>IF($G55="","",INDEX('1. závod'!$A:$CM,$G55+3,INDEX('Základní list'!$B:$B,MATCH($F55,'Základní list'!$A:$A,0),1)))</f>
        <v>10</v>
      </c>
      <c r="I55" s="24">
        <f>IF($G55="","",INDEX('1. závod'!$A:$CL,$G55+3,INDEX('Základní list'!$B:$B,MATCH($F55,'Základní list'!$A:$A,0),1)+2))</f>
        <v>8.5</v>
      </c>
      <c r="J55" s="30" t="s">
        <v>19</v>
      </c>
      <c r="K55" s="31">
        <v>7</v>
      </c>
      <c r="L55" s="68">
        <f>IF($K55="","",INDEX('2. závod'!$A:$CM,$K55+3,INDEX('Základní list'!$B:$B,MATCH($J55,'Základní list'!$A:$A,0),1)))</f>
        <v>0</v>
      </c>
      <c r="M55" s="69">
        <f>IF($K55="","",INDEX('2. závod'!$A:$CM,$K55+3,INDEX('Základní list'!$B:$B,MATCH($J55,'Základní list'!$A:$A,0),1)+2))</f>
        <v>13</v>
      </c>
      <c r="N55" s="30" t="s">
        <v>24</v>
      </c>
      <c r="O55" s="31">
        <v>3</v>
      </c>
      <c r="P55" s="98">
        <f>IF($O55="","",INDEX('3. závod'!$A:$CM,$O55+3,INDEX('Základní list'!$B:$B,MATCH($N55,'Základní list'!$A:$A,0),1)))</f>
        <v>0</v>
      </c>
      <c r="Q55" s="109">
        <f>IF($O55="","",INDEX('3. závod'!$A:$CM,$O55+3,INDEX('Základní list'!$B:$B,MATCH($N55,'Základní list'!$A:$A,0),1)+2))</f>
        <v>12</v>
      </c>
      <c r="R55" s="109">
        <f>IF($N55="","",SUM(H55,L55,P55))</f>
        <v>10</v>
      </c>
      <c r="S55" s="103">
        <f>IF($O55="","",SUM(I55,M55,Q55))</f>
        <v>33.5</v>
      </c>
      <c r="T55" s="104">
        <f>IF($R55="","",RANK(S55,S:S,1))</f>
        <v>46</v>
      </c>
      <c r="U55" s="40" t="str">
        <f t="shared" si="4"/>
        <v>B2</v>
      </c>
      <c r="V55" s="40" t="str">
        <f t="shared" si="5"/>
        <v>A7</v>
      </c>
      <c r="W55" s="40">
        <f t="shared" si="3"/>
        <v>2</v>
      </c>
    </row>
    <row r="56" spans="1:23" s="19" customFormat="1" ht="18" customHeight="1">
      <c r="A56" s="92">
        <v>48</v>
      </c>
      <c r="B56" s="33" t="s">
        <v>112</v>
      </c>
      <c r="C56" s="34"/>
      <c r="D56" s="35"/>
      <c r="E56" s="106"/>
      <c r="F56" s="36" t="s">
        <v>24</v>
      </c>
      <c r="G56" s="34">
        <v>10</v>
      </c>
      <c r="H56" s="28">
        <f>IF($G56="","",INDEX('1. závod'!$A:$CM,$G56+3,INDEX('Základní list'!$B:$B,MATCH($F56,'Základní list'!$A:$A,0),1)))</f>
        <v>0</v>
      </c>
      <c r="I56" s="24">
        <f>IF($G56="","",INDEX('1. závod'!$A:$CL,$G56+3,INDEX('Základní list'!$B:$B,MATCH($F56,'Základní list'!$A:$A,0),1)+2))</f>
        <v>11</v>
      </c>
      <c r="J56" s="30" t="s">
        <v>23</v>
      </c>
      <c r="K56" s="31">
        <v>7</v>
      </c>
      <c r="L56" s="68">
        <f>IF($K56="","",INDEX('2. závod'!$A:$CM,$K56+3,INDEX('Základní list'!$B:$B,MATCH($J56,'Základní list'!$A:$A,0),1)))</f>
        <v>340</v>
      </c>
      <c r="M56" s="69">
        <f>IF($K56="","",INDEX('2. závod'!$A:$CM,$K56+3,INDEX('Základní list'!$B:$B,MATCH($J56,'Základní list'!$A:$A,0),1)+2))</f>
        <v>12</v>
      </c>
      <c r="N56" s="30" t="s">
        <v>19</v>
      </c>
      <c r="O56" s="31">
        <v>6</v>
      </c>
      <c r="P56" s="98">
        <f>IF($O56="","",INDEX('3. závod'!$A:$CM,$O56+3,INDEX('Základní list'!$B:$B,MATCH($N56,'Základní list'!$A:$A,0),1)))</f>
        <v>820</v>
      </c>
      <c r="Q56" s="109">
        <f>IF($O56="","",INDEX('3. závod'!$A:$CM,$O56+3,INDEX('Základní list'!$B:$B,MATCH($N56,'Základní list'!$A:$A,0),1)+2))</f>
        <v>11</v>
      </c>
      <c r="R56" s="109">
        <f>IF($N56="","",SUM(H56,L56,P56))</f>
        <v>1160</v>
      </c>
      <c r="S56" s="103">
        <f>IF($O56="","",SUM(I56,M56,Q56))</f>
        <v>34</v>
      </c>
      <c r="T56" s="104">
        <f>IF($R56="","",RANK(S56,S:S,1))</f>
        <v>48</v>
      </c>
      <c r="U56" s="40" t="str">
        <f t="shared" si="4"/>
        <v>B10</v>
      </c>
      <c r="V56" s="40" t="str">
        <f t="shared" si="5"/>
        <v>C7</v>
      </c>
      <c r="W56" s="40">
        <f t="shared" si="3"/>
        <v>2</v>
      </c>
    </row>
    <row r="57" spans="1:23" ht="18" customHeight="1">
      <c r="A57" s="92">
        <v>49</v>
      </c>
      <c r="B57" s="33" t="s">
        <v>111</v>
      </c>
      <c r="C57" s="34"/>
      <c r="D57" s="35"/>
      <c r="E57" s="96"/>
      <c r="F57" s="36" t="s">
        <v>23</v>
      </c>
      <c r="G57" s="34">
        <v>5</v>
      </c>
      <c r="H57" s="28">
        <f>IF($G57="","",INDEX('1. závod'!$A:$CM,$G57+3,INDEX('Základní list'!$B:$B,MATCH($F57,'Základní list'!$A:$A,0),1)))</f>
        <v>60</v>
      </c>
      <c r="I57" s="24">
        <f>IF($G57="","",INDEX('1. závod'!$A:$CL,$G57+3,INDEX('Základní list'!$B:$B,MATCH($F57,'Základní list'!$A:$A,0),1)+2))</f>
        <v>10</v>
      </c>
      <c r="J57" s="30" t="s">
        <v>20</v>
      </c>
      <c r="K57" s="31">
        <v>7</v>
      </c>
      <c r="L57" s="68">
        <f>IF($K57="","",INDEX('2. závod'!$A:$CM,$K57+3,INDEX('Základní list'!$B:$B,MATCH($J57,'Základní list'!$A:$A,0),1)))</f>
        <v>180</v>
      </c>
      <c r="M57" s="69">
        <f>IF($K57="","",INDEX('2. závod'!$A:$CM,$K57+3,INDEX('Základní list'!$B:$B,MATCH($J57,'Základní list'!$A:$A,0),1)+2))</f>
        <v>12</v>
      </c>
      <c r="N57" s="30" t="s">
        <v>20</v>
      </c>
      <c r="O57" s="31">
        <v>11</v>
      </c>
      <c r="P57" s="98">
        <f>IF($O57="","",INDEX('3. závod'!$A:$CM,$O57+3,INDEX('Základní list'!$B:$B,MATCH($N57,'Základní list'!$A:$A,0),1)))</f>
        <v>0</v>
      </c>
      <c r="Q57" s="109">
        <f>IF($O57="","",INDEX('3. závod'!$A:$CM,$O57+3,INDEX('Základní list'!$B:$B,MATCH($N57,'Základní list'!$A:$A,0),1)+2))</f>
        <v>12.5</v>
      </c>
      <c r="R57" s="109">
        <f>IF($N57="","",SUM(H57,L57,P57))</f>
        <v>240</v>
      </c>
      <c r="S57" s="103">
        <f>IF($O57="","",SUM(I57,M57,Q57))</f>
        <v>34.5</v>
      </c>
      <c r="T57" s="104">
        <f>IF($R57="","",RANK(S57,S:S,1))</f>
        <v>49</v>
      </c>
      <c r="U57" s="40" t="str">
        <f t="shared" si="4"/>
        <v>C5</v>
      </c>
      <c r="V57" s="40" t="str">
        <f t="shared" si="5"/>
        <v>D7</v>
      </c>
      <c r="W57" s="40">
        <f t="shared" si="3"/>
        <v>2</v>
      </c>
    </row>
    <row r="58" spans="1:23" ht="18" customHeight="1">
      <c r="A58" s="92">
        <v>50</v>
      </c>
      <c r="B58" s="33" t="s">
        <v>133</v>
      </c>
      <c r="C58" s="34"/>
      <c r="D58" s="35"/>
      <c r="E58" s="106"/>
      <c r="F58" s="36" t="s">
        <v>19</v>
      </c>
      <c r="G58" s="34">
        <v>1</v>
      </c>
      <c r="H58" s="28">
        <f>IF($G58="","",INDEX('1. závod'!$A:$CM,$G58+3,INDEX('Základní list'!$B:$B,MATCH($F58,'Základní list'!$A:$A,0),1)))</f>
        <v>0</v>
      </c>
      <c r="I58" s="24">
        <f>IF($G58="","",INDEX('1. závod'!$A:$CL,$G58+3,INDEX('Základní list'!$B:$B,MATCH($F58,'Základní list'!$A:$A,0),1)+2))</f>
        <v>12.5</v>
      </c>
      <c r="J58" s="30" t="s">
        <v>20</v>
      </c>
      <c r="K58" s="31">
        <v>1</v>
      </c>
      <c r="L58" s="68">
        <f>IF($K58="","",INDEX('2. závod'!$A:$CM,$K58+3,INDEX('Základní list'!$B:$B,MATCH($J58,'Základní list'!$A:$A,0),1)))</f>
        <v>0</v>
      </c>
      <c r="M58" s="69">
        <f>IF($K58="","",INDEX('2. závod'!$A:$CM,$K58+3,INDEX('Základní list'!$B:$B,MATCH($J58,'Základní list'!$A:$A,0),1)+2))</f>
        <v>13</v>
      </c>
      <c r="N58" s="30" t="s">
        <v>23</v>
      </c>
      <c r="O58" s="31">
        <v>1</v>
      </c>
      <c r="P58" s="98">
        <f>IF($O58="","",INDEX('3. závod'!$A:$CM,$O58+3,INDEX('Základní list'!$B:$B,MATCH($N58,'Základní list'!$A:$A,0),1)))</f>
        <v>0</v>
      </c>
      <c r="Q58" s="109">
        <f>IF($O58="","",INDEX('3. závod'!$A:$CM,$O58+3,INDEX('Základní list'!$B:$B,MATCH($N58,'Základní list'!$A:$A,0),1)+2))</f>
        <v>11</v>
      </c>
      <c r="R58" s="109">
        <f>IF($N58="","",SUM(H58,L58,P58))</f>
        <v>0</v>
      </c>
      <c r="S58" s="103">
        <f>IF($O58="","",SUM(I58,M58,Q58))</f>
        <v>36.5</v>
      </c>
      <c r="T58" s="104">
        <f>IF($R58="","",RANK(S58,S:S,1))</f>
        <v>50</v>
      </c>
      <c r="U58" s="40" t="str">
        <f t="shared" si="4"/>
        <v>A1</v>
      </c>
      <c r="V58" s="40" t="str">
        <f t="shared" si="5"/>
        <v>D1</v>
      </c>
      <c r="W58" s="40">
        <f t="shared" si="3"/>
        <v>2</v>
      </c>
    </row>
    <row r="59" spans="1:23" s="19" customFormat="1" ht="18" customHeight="1" thickBot="1">
      <c r="A59" s="92">
        <v>51</v>
      </c>
      <c r="B59" s="33"/>
      <c r="C59" s="34"/>
      <c r="D59" s="35"/>
      <c r="E59" s="96"/>
      <c r="F59" s="36"/>
      <c r="G59" s="34"/>
      <c r="H59" s="28">
        <f>IF($G59="","",INDEX('1. závod'!$A:$CM,$G59+3,INDEX('Základní list'!$B:$B,MATCH($F59,'Základní list'!$A:$A,0),1)))</f>
      </c>
      <c r="I59" s="24">
        <f>IF($G59="","",INDEX('1. závod'!$A:$CL,$G59+3,INDEX('Základní list'!$B:$B,MATCH($F59,'Základní list'!$A:$A,0),1)+2))</f>
      </c>
      <c r="J59" s="71"/>
      <c r="K59" s="72"/>
      <c r="L59" s="68">
        <f>IF($K59="","",INDEX('2. závod'!$A:$CM,$K59+3,INDEX('Základní list'!$B:$B,MATCH($J59,'Základní list'!$A:$A,0),1)))</f>
      </c>
      <c r="M59" s="69">
        <f>IF($K59="","",INDEX('2. závod'!$A:$CM,$K59+3,INDEX('Základní list'!$B:$B,MATCH($J59,'Základní list'!$A:$A,0),1)+2))</f>
      </c>
      <c r="N59" s="30"/>
      <c r="O59" s="31"/>
      <c r="P59" s="98">
        <f>IF($K59="","",INDEX('3. závod'!$A:$CM,$K59+3,INDEX('Základní list'!$B:$B,MATCH($N59,'Základní list'!$A:$A,0),1)))</f>
      </c>
      <c r="Q59" s="109">
        <f>IF($O59="","",INDEX('3. závod'!$A:$CM,$O59+3,INDEX('Základní list'!$B:$B,MATCH($N59,'Základní list'!$A:$A,0),1)+2))</f>
      </c>
      <c r="R59" s="109">
        <f>IF($N59="","",SUM(H59,L59,P59))</f>
      </c>
      <c r="S59" s="103">
        <f>IF($O59="","",SUM(I59,M59,Q59))</f>
      </c>
      <c r="T59" s="104">
        <f>IF($R59="","",RANK(S59,S:S,1))</f>
      </c>
      <c r="U59" s="40">
        <f t="shared" si="4"/>
      </c>
      <c r="V59" s="40">
        <f t="shared" si="5"/>
      </c>
      <c r="W59" s="40">
        <f t="shared" si="3"/>
        <v>0</v>
      </c>
    </row>
    <row r="60" spans="1:23" ht="18" customHeight="1">
      <c r="A60" s="92">
        <v>52</v>
      </c>
      <c r="B60" s="33"/>
      <c r="C60" s="34"/>
      <c r="D60" s="35"/>
      <c r="E60" s="106"/>
      <c r="F60" s="36"/>
      <c r="G60" s="34"/>
      <c r="H60" s="28">
        <f>IF($G60="","",INDEX('1. závod'!$A:$CM,$G60+3,INDEX('Základní list'!$B:$B,MATCH($F60,'Základní list'!$A:$A,0),1)))</f>
      </c>
      <c r="I60" s="24">
        <f>IF($G60="","",INDEX('1. závod'!$A:$CL,$G60+3,INDEX('Základní list'!$B:$B,MATCH($F60,'Základní list'!$A:$A,0),1)+2))</f>
      </c>
      <c r="J60" s="30"/>
      <c r="K60" s="31"/>
      <c r="L60" s="68">
        <f>IF($K60="","",INDEX('2. závod'!$A:$CM,$K60+3,INDEX('Základní list'!$B:$B,MATCH($J60,'Základní list'!$A:$A,0),1)))</f>
      </c>
      <c r="M60" s="69">
        <f>IF($K60="","",INDEX('2. závod'!$A:$CM,$K60+3,INDEX('Základní list'!$B:$B,MATCH($J60,'Základní list'!$A:$A,0),1)+2))</f>
      </c>
      <c r="N60" s="30"/>
      <c r="O60" s="31"/>
      <c r="P60" s="98">
        <f>IF($K60="","",INDEX('3. závod'!$A:$CM,$K60+3,INDEX('Základní list'!$B:$B,MATCH($N60,'Základní list'!$A:$A,0),1)))</f>
      </c>
      <c r="Q60" s="109">
        <f>IF($O60="","",INDEX('3. závod'!$A:$CM,$O60+3,INDEX('Základní list'!$B:$B,MATCH($N60,'Základní list'!$A:$A,0),1)+2))</f>
      </c>
      <c r="R60" s="109">
        <f>IF($N60="","",SUM(H60,L60,P60))</f>
      </c>
      <c r="S60" s="103">
        <f>IF($O60="","",SUM(I60,M60,Q60))</f>
      </c>
      <c r="T60" s="104">
        <f>IF($R60="","",RANK(S60,S:S,1))</f>
      </c>
      <c r="U60" s="40">
        <f t="shared" si="4"/>
      </c>
      <c r="V60" s="40">
        <f t="shared" si="5"/>
      </c>
      <c r="W60" s="40">
        <f t="shared" si="3"/>
        <v>0</v>
      </c>
    </row>
    <row r="61" spans="1:23" s="19" customFormat="1" ht="18" customHeight="1">
      <c r="A61" s="92">
        <v>53</v>
      </c>
      <c r="B61" s="33"/>
      <c r="C61" s="34"/>
      <c r="D61" s="35"/>
      <c r="E61" s="96"/>
      <c r="F61" s="36"/>
      <c r="G61" s="34"/>
      <c r="H61" s="28">
        <f>IF($G61="","",INDEX('1. závod'!$A:$CM,$G61+3,INDEX('Základní list'!$B:$B,MATCH($F61,'Základní list'!$A:$A,0),1)))</f>
      </c>
      <c r="I61" s="24">
        <f>IF($G61="","",INDEX('1. závod'!$A:$CL,$G61+3,INDEX('Základní list'!$B:$B,MATCH($F61,'Základní list'!$A:$A,0),1)+2))</f>
      </c>
      <c r="J61" s="30"/>
      <c r="K61" s="31"/>
      <c r="L61" s="68">
        <f>IF($K61="","",INDEX('2. závod'!$A:$CM,$K61+3,INDEX('Základní list'!$B:$B,MATCH($J61,'Základní list'!$A:$A,0),1)))</f>
      </c>
      <c r="M61" s="69">
        <f>IF($K61="","",INDEX('2. závod'!$A:$CM,$K61+3,INDEX('Základní list'!$B:$B,MATCH($J61,'Základní list'!$A:$A,0),1)+2))</f>
      </c>
      <c r="N61" s="30"/>
      <c r="O61" s="31"/>
      <c r="P61" s="98">
        <f>IF($K61="","",INDEX('3. závod'!$A:$CM,$K61+3,INDEX('Základní list'!$B:$B,MATCH($N61,'Základní list'!$A:$A,0),1)))</f>
      </c>
      <c r="Q61" s="109">
        <f>IF($O61="","",INDEX('3. závod'!$A:$CM,$O61+3,INDEX('Základní list'!$B:$B,MATCH($N61,'Základní list'!$A:$A,0),1)+2))</f>
      </c>
      <c r="R61" s="109">
        <f>IF($N61="","",SUM(H61,L61,P61))</f>
      </c>
      <c r="S61" s="103">
        <f>IF($O61="","",SUM(I61,M61,Q61))</f>
      </c>
      <c r="T61" s="104">
        <f>IF($R61="","",RANK(S61,S:S,1))</f>
      </c>
      <c r="U61" s="40">
        <f t="shared" si="4"/>
      </c>
      <c r="V61" s="40">
        <f t="shared" si="5"/>
      </c>
      <c r="W61" s="40">
        <f t="shared" si="3"/>
        <v>0</v>
      </c>
    </row>
    <row r="62" spans="1:23" ht="18" customHeight="1">
      <c r="A62" s="92">
        <v>54</v>
      </c>
      <c r="B62" s="33"/>
      <c r="C62" s="34"/>
      <c r="D62" s="35"/>
      <c r="E62" s="106"/>
      <c r="F62" s="36"/>
      <c r="G62" s="34"/>
      <c r="H62" s="28">
        <f>IF($G62="","",INDEX('1. závod'!$A:$CM,$G62+3,INDEX('Základní list'!$B:$B,MATCH($F62,'Základní list'!$A:$A,0),1)))</f>
      </c>
      <c r="I62" s="24">
        <f>IF($G62="","",INDEX('1. závod'!$A:$CL,$G62+3,INDEX('Základní list'!$B:$B,MATCH($F62,'Základní list'!$A:$A,0),1)+2))</f>
      </c>
      <c r="J62" s="30"/>
      <c r="K62" s="31"/>
      <c r="L62" s="68">
        <f>IF($K62="","",INDEX('2. závod'!$A:$CM,$K62+3,INDEX('Základní list'!$B:$B,MATCH($J62,'Základní list'!$A:$A,0),1)))</f>
      </c>
      <c r="M62" s="69">
        <f>IF($K62="","",INDEX('2. závod'!$A:$CM,$K62+3,INDEX('Základní list'!$B:$B,MATCH($J62,'Základní list'!$A:$A,0),1)+2))</f>
      </c>
      <c r="N62" s="30"/>
      <c r="O62" s="31"/>
      <c r="P62" s="98">
        <f>IF($K62="","",INDEX('3. závod'!$A:$CM,$K62+3,INDEX('Základní list'!$B:$B,MATCH($N62,'Základní list'!$A:$A,0),1)))</f>
      </c>
      <c r="Q62" s="109">
        <f>IF($O62="","",INDEX('3. závod'!$A:$CM,$O62+3,INDEX('Základní list'!$B:$B,MATCH($N62,'Základní list'!$A:$A,0),1)+2))</f>
      </c>
      <c r="R62" s="109">
        <f>IF($N62="","",SUM(H62,L62,P62))</f>
      </c>
      <c r="S62" s="103">
        <f>IF($O62="","",SUM(I62,M62,Q62))</f>
      </c>
      <c r="T62" s="104">
        <f>IF($R62="","",RANK(S62,S:S,1))</f>
      </c>
      <c r="U62" s="40">
        <f t="shared" si="4"/>
      </c>
      <c r="V62" s="40">
        <f t="shared" si="5"/>
      </c>
      <c r="W62" s="40">
        <f t="shared" si="3"/>
        <v>0</v>
      </c>
    </row>
    <row r="63" spans="1:23" ht="18" customHeight="1">
      <c r="A63" s="92">
        <v>55</v>
      </c>
      <c r="B63" s="33"/>
      <c r="C63" s="34"/>
      <c r="D63" s="35"/>
      <c r="E63" s="96"/>
      <c r="F63" s="36"/>
      <c r="G63" s="34"/>
      <c r="H63" s="28">
        <f>IF($G63="","",INDEX('1. závod'!$A:$CM,$G63+3,INDEX('Základní list'!$B:$B,MATCH($F63,'Základní list'!$A:$A,0),1)))</f>
      </c>
      <c r="I63" s="24">
        <f>IF($G63="","",INDEX('1. závod'!$A:$CL,$G63+3,INDEX('Základní list'!$B:$B,MATCH($F63,'Základní list'!$A:$A,0),1)+2))</f>
      </c>
      <c r="J63" s="30"/>
      <c r="K63" s="31"/>
      <c r="L63" s="68">
        <f>IF($K63="","",INDEX('2. závod'!$A:$CM,$K63+3,INDEX('Základní list'!$B:$B,MATCH($J63,'Základní list'!$A:$A,0),1)))</f>
      </c>
      <c r="M63" s="69">
        <f>IF($K63="","",INDEX('2. závod'!$A:$CM,$K63+3,INDEX('Základní list'!$B:$B,MATCH($J63,'Základní list'!$A:$A,0),1)+2))</f>
      </c>
      <c r="N63" s="30"/>
      <c r="O63" s="31"/>
      <c r="P63" s="98">
        <f>IF($K63="","",INDEX('3. závod'!$A:$CM,$K63+3,INDEX('Základní list'!$B:$B,MATCH($N63,'Základní list'!$A:$A,0),1)))</f>
      </c>
      <c r="Q63" s="109">
        <f>IF($O63="","",INDEX('3. závod'!$A:$CM,$O63+3,INDEX('Základní list'!$B:$B,MATCH($N63,'Základní list'!$A:$A,0),1)+2))</f>
      </c>
      <c r="R63" s="109">
        <f>IF($N63="","",SUM(H63,L63,P63))</f>
      </c>
      <c r="S63" s="103">
        <f>IF($O63="","",SUM(I63,M63,Q63))</f>
      </c>
      <c r="T63" s="104">
        <f>IF($R63="","",RANK(S63,S:S,1))</f>
      </c>
      <c r="U63" s="40">
        <f t="shared" si="4"/>
      </c>
      <c r="V63" s="40">
        <f t="shared" si="5"/>
      </c>
      <c r="W63" s="40">
        <f t="shared" si="3"/>
        <v>0</v>
      </c>
    </row>
    <row r="64" spans="1:23" ht="18" customHeight="1" collapsed="1">
      <c r="A64" s="92">
        <v>56</v>
      </c>
      <c r="B64" s="33"/>
      <c r="C64" s="34"/>
      <c r="D64" s="35"/>
      <c r="E64" s="106"/>
      <c r="F64" s="36"/>
      <c r="G64" s="34"/>
      <c r="H64" s="28">
        <f>IF($G64="","",INDEX('1. závod'!$A:$CM,$G64+3,INDEX('Základní list'!$B:$B,MATCH($F64,'Základní list'!$A:$A,0),1)))</f>
      </c>
      <c r="I64" s="24">
        <f>IF($G64="","",INDEX('1. závod'!$A:$CL,$G64+3,INDEX('Základní list'!$B:$B,MATCH($F64,'Základní list'!$A:$A,0),1)+2))</f>
      </c>
      <c r="J64" s="30"/>
      <c r="K64" s="31"/>
      <c r="L64" s="68">
        <f>IF($K64="","",INDEX('2. závod'!$A:$CM,$K64+3,INDEX('Základní list'!$B:$B,MATCH($J64,'Základní list'!$A:$A,0),1)))</f>
      </c>
      <c r="M64" s="69">
        <f>IF($K64="","",INDEX('2. závod'!$A:$CM,$K64+3,INDEX('Základní list'!$B:$B,MATCH($J64,'Základní list'!$A:$A,0),1)+2))</f>
      </c>
      <c r="N64" s="30"/>
      <c r="O64" s="31"/>
      <c r="P64" s="98">
        <f>IF($K64="","",INDEX('3. závod'!$A:$CM,$K64+3,INDEX('Základní list'!$B:$B,MATCH($N64,'Základní list'!$A:$A,0),1)))</f>
      </c>
      <c r="Q64" s="109">
        <f>IF($O64="","",INDEX('3. závod'!$A:$CM,$O64+3,INDEX('Základní list'!$B:$B,MATCH($N64,'Základní list'!$A:$A,0),1)+2))</f>
      </c>
      <c r="R64" s="109">
        <f>IF($N64="","",SUM(H64,L64,P64))</f>
      </c>
      <c r="S64" s="103">
        <f>IF($O64="","",SUM(I64,M64,Q64))</f>
      </c>
      <c r="T64" s="104">
        <f>IF($R64="","",RANK(S64,S:S,1))</f>
      </c>
      <c r="U64" s="40">
        <f t="shared" si="4"/>
      </c>
      <c r="V64" s="40">
        <f t="shared" si="5"/>
      </c>
      <c r="W64" s="40">
        <f t="shared" si="3"/>
        <v>0</v>
      </c>
    </row>
    <row r="65" spans="1:23" ht="18" customHeight="1">
      <c r="A65" s="92">
        <v>57</v>
      </c>
      <c r="B65" s="33"/>
      <c r="C65" s="34"/>
      <c r="D65" s="35"/>
      <c r="E65" s="96"/>
      <c r="F65" s="36"/>
      <c r="G65" s="34"/>
      <c r="H65" s="28">
        <f>IF($G65="","",INDEX('1. závod'!$A:$CM,$G65+3,INDEX('Základní list'!$B:$B,MATCH($F65,'Základní list'!$A:$A,0),1)))</f>
      </c>
      <c r="I65" s="24">
        <f>IF($G65="","",INDEX('1. závod'!$A:$CL,$G65+3,INDEX('Základní list'!$B:$B,MATCH($F65,'Základní list'!$A:$A,0),1)+2))</f>
      </c>
      <c r="J65" s="30"/>
      <c r="K65" s="31"/>
      <c r="L65" s="68">
        <f>IF($K65="","",INDEX('2. závod'!$A:$CM,$K65+3,INDEX('Základní list'!$B:$B,MATCH($J65,'Základní list'!$A:$A,0),1)))</f>
      </c>
      <c r="M65" s="69">
        <f>IF($K65="","",INDEX('2. závod'!$A:$CM,$K65+3,INDEX('Základní list'!$B:$B,MATCH($J65,'Základní list'!$A:$A,0),1)+2))</f>
      </c>
      <c r="N65" s="30"/>
      <c r="O65" s="31"/>
      <c r="P65" s="98">
        <f>IF($K65="","",INDEX('3. závod'!$A:$CM,$K65+3,INDEX('Základní list'!$B:$B,MATCH($N65,'Základní list'!$A:$A,0),1)))</f>
      </c>
      <c r="Q65" s="109">
        <f>IF($O65="","",INDEX('3. závod'!$A:$CM,$O65+3,INDEX('Základní list'!$B:$B,MATCH($N65,'Základní list'!$A:$A,0),1)+2))</f>
      </c>
      <c r="R65" s="109">
        <f>IF($N65="","",SUM(H65,L65,P65))</f>
      </c>
      <c r="S65" s="103">
        <f>IF($O65="","",SUM(I65,M65,Q65))</f>
      </c>
      <c r="T65" s="104">
        <f>IF($R65="","",RANK(S65,S:S,1))</f>
      </c>
      <c r="U65" s="40">
        <f t="shared" si="4"/>
      </c>
      <c r="V65" s="40">
        <f t="shared" si="5"/>
      </c>
      <c r="W65" s="40">
        <f t="shared" si="3"/>
        <v>0</v>
      </c>
    </row>
    <row r="66" spans="1:23" s="19" customFormat="1" ht="18" customHeight="1">
      <c r="A66" s="92">
        <v>58</v>
      </c>
      <c r="B66" s="33"/>
      <c r="C66" s="34"/>
      <c r="D66" s="35"/>
      <c r="E66" s="106"/>
      <c r="F66" s="36"/>
      <c r="G66" s="34"/>
      <c r="H66" s="28">
        <f>IF($G66="","",INDEX('1. závod'!$A:$CM,$G66+3,INDEX('Základní list'!$B:$B,MATCH($F66,'Základní list'!$A:$A,0),1)))</f>
      </c>
      <c r="I66" s="24">
        <f>IF($G66="","",INDEX('1. závod'!$A:$CL,$G66+3,INDEX('Základní list'!$B:$B,MATCH($F66,'Základní list'!$A:$A,0),1)+2))</f>
      </c>
      <c r="J66" s="30"/>
      <c r="K66" s="31"/>
      <c r="L66" s="68">
        <f>IF($K66="","",INDEX('2. závod'!$A:$CM,$K66+3,INDEX('Základní list'!$B:$B,MATCH($J66,'Základní list'!$A:$A,0),1)))</f>
      </c>
      <c r="M66" s="69">
        <f>IF($K66="","",INDEX('2. závod'!$A:$CM,$K66+3,INDEX('Základní list'!$B:$B,MATCH($J66,'Základní list'!$A:$A,0),1)+2))</f>
      </c>
      <c r="N66" s="30"/>
      <c r="O66" s="31"/>
      <c r="P66" s="98">
        <f>IF($K66="","",INDEX('3. závod'!$A:$CM,$K66+3,INDEX('Základní list'!$B:$B,MATCH($N66,'Základní list'!$A:$A,0),1)))</f>
      </c>
      <c r="Q66" s="109">
        <f>IF($O66="","",INDEX('3. závod'!$A:$CM,$O66+3,INDEX('Základní list'!$B:$B,MATCH($N66,'Základní list'!$A:$A,0),1)+2))</f>
      </c>
      <c r="R66" s="109">
        <f>IF($N66="","",SUM(H66,L66,P66))</f>
      </c>
      <c r="S66" s="103">
        <f>IF($O66="","",SUM(I66,M66,Q66))</f>
      </c>
      <c r="T66" s="104">
        <f>IF($R66="","",RANK(S66,S:S,1))</f>
      </c>
      <c r="U66" s="40">
        <f t="shared" si="4"/>
      </c>
      <c r="V66" s="40">
        <f t="shared" si="5"/>
      </c>
      <c r="W66" s="40">
        <f t="shared" si="3"/>
        <v>0</v>
      </c>
    </row>
    <row r="67" spans="1:23" ht="18" customHeight="1">
      <c r="A67" s="92">
        <v>59</v>
      </c>
      <c r="B67" s="33"/>
      <c r="C67" s="34"/>
      <c r="D67" s="35"/>
      <c r="E67" s="96"/>
      <c r="F67" s="36"/>
      <c r="G67" s="34"/>
      <c r="H67" s="28">
        <f>IF($G67="","",INDEX('1. závod'!$A:$CM,$G67+3,INDEX('Základní list'!$B:$B,MATCH($F67,'Základní list'!$A:$A,0),1)))</f>
      </c>
      <c r="I67" s="24">
        <f>IF($G67="","",INDEX('1. závod'!$A:$CL,$G67+3,INDEX('Základní list'!$B:$B,MATCH($F67,'Základní list'!$A:$A,0),1)+2))</f>
      </c>
      <c r="J67" s="30"/>
      <c r="K67" s="31"/>
      <c r="L67" s="68">
        <f>IF($K67="","",INDEX('2. závod'!$A:$CM,$K67+3,INDEX('Základní list'!$B:$B,MATCH($J67,'Základní list'!$A:$A,0),1)))</f>
      </c>
      <c r="M67" s="69">
        <f>IF($K67="","",INDEX('2. závod'!$A:$CM,$K67+3,INDEX('Základní list'!$B:$B,MATCH($J67,'Základní list'!$A:$A,0),1)+2))</f>
      </c>
      <c r="N67" s="30"/>
      <c r="O67" s="31"/>
      <c r="P67" s="98">
        <f>IF($K67="","",INDEX('3. závod'!$A:$CM,$K67+3,INDEX('Základní list'!$B:$B,MATCH($N67,'Základní list'!$A:$A,0),1)))</f>
      </c>
      <c r="Q67" s="109">
        <f>IF($O67="","",INDEX('3. závod'!$A:$CM,$O67+3,INDEX('Základní list'!$B:$B,MATCH($N67,'Základní list'!$A:$A,0),1)+2))</f>
      </c>
      <c r="R67" s="109">
        <f>IF($N67="","",SUM(H67,L67,P67))</f>
      </c>
      <c r="S67" s="103">
        <f>IF($O67="","",SUM(I67,M67,Q67))</f>
      </c>
      <c r="T67" s="104">
        <f>IF($R67="","",RANK(S67,S:S,1))</f>
      </c>
      <c r="U67" s="40">
        <f t="shared" si="4"/>
      </c>
      <c r="V67" s="40">
        <f t="shared" si="5"/>
      </c>
      <c r="W67" s="40">
        <f t="shared" si="3"/>
        <v>0</v>
      </c>
    </row>
    <row r="68" spans="1:23" ht="18" customHeight="1">
      <c r="A68" s="92">
        <v>60</v>
      </c>
      <c r="B68" s="33"/>
      <c r="C68" s="34"/>
      <c r="D68" s="35"/>
      <c r="E68" s="106"/>
      <c r="F68" s="36"/>
      <c r="G68" s="34"/>
      <c r="H68" s="28">
        <f>IF($G68="","",INDEX('1. závod'!$A:$CM,$G68+3,INDEX('Základní list'!$B:$B,MATCH($F68,'Základní list'!$A:$A,0),1)))</f>
      </c>
      <c r="I68" s="24">
        <f>IF($G68="","",INDEX('1. závod'!$A:$CL,$G68+3,INDEX('Základní list'!$B:$B,MATCH($F68,'Základní list'!$A:$A,0),1)+2))</f>
      </c>
      <c r="J68" s="30"/>
      <c r="K68" s="31"/>
      <c r="L68" s="68">
        <f>IF($K68="","",INDEX('2. závod'!$A:$CM,$K68+3,INDEX('Základní list'!$B:$B,MATCH($J68,'Základní list'!$A:$A,0),1)))</f>
      </c>
      <c r="M68" s="69">
        <f>IF($K68="","",INDEX('2. závod'!$A:$CM,$K68+3,INDEX('Základní list'!$B:$B,MATCH($J68,'Základní list'!$A:$A,0),1)+2))</f>
      </c>
      <c r="N68" s="30"/>
      <c r="O68" s="31"/>
      <c r="P68" s="98">
        <f>IF($K68="","",INDEX('3. závod'!$A:$CM,$K68+3,INDEX('Základní list'!$B:$B,MATCH($N68,'Základní list'!$A:$A,0),1)))</f>
      </c>
      <c r="Q68" s="109">
        <f>IF($O68="","",INDEX('3. závod'!$A:$CM,$O68+3,INDEX('Základní list'!$B:$B,MATCH($N68,'Základní list'!$A:$A,0),1)+2))</f>
      </c>
      <c r="R68" s="109">
        <f>IF($N68="","",SUM(H68,L68,P68))</f>
      </c>
      <c r="S68" s="103">
        <f>IF($O68="","",SUM(I68,M68,Q68))</f>
      </c>
      <c r="T68" s="104">
        <f>IF($R68="","",RANK(S68,S:S,1))</f>
      </c>
      <c r="U68" s="40">
        <f t="shared" si="4"/>
      </c>
      <c r="V68" s="40">
        <f t="shared" si="5"/>
      </c>
      <c r="W68" s="40">
        <f t="shared" si="3"/>
        <v>0</v>
      </c>
    </row>
    <row r="69" spans="1:23" s="19" customFormat="1" ht="18" customHeight="1">
      <c r="A69" s="92">
        <v>61</v>
      </c>
      <c r="B69" s="33"/>
      <c r="C69" s="34"/>
      <c r="D69" s="35"/>
      <c r="E69" s="96"/>
      <c r="F69" s="36"/>
      <c r="G69" s="34"/>
      <c r="H69" s="28">
        <f>IF($G69="","",INDEX('1. závod'!$A:$CM,$G69+3,INDEX('Základní list'!$B:$B,MATCH($F69,'Základní list'!$A:$A,0),1)))</f>
      </c>
      <c r="I69" s="24">
        <f>IF($G69="","",INDEX('1. závod'!$A:$CL,$G69+3,INDEX('Základní list'!$B:$B,MATCH($F69,'Základní list'!$A:$A,0),1)+2))</f>
      </c>
      <c r="J69" s="30"/>
      <c r="K69" s="31"/>
      <c r="L69" s="68">
        <f>IF($K69="","",INDEX('2. závod'!$A:$CM,$K69+3,INDEX('Základní list'!$B:$B,MATCH($J69,'Základní list'!$A:$A,0),1)))</f>
      </c>
      <c r="M69" s="69">
        <f>IF($K69="","",INDEX('2. závod'!$A:$CM,$K69+3,INDEX('Základní list'!$B:$B,MATCH($J69,'Základní list'!$A:$A,0),1)+2))</f>
      </c>
      <c r="N69" s="30"/>
      <c r="O69" s="31"/>
      <c r="P69" s="98">
        <f>IF($K69="","",INDEX('3. závod'!$A:$CM,$K69+3,INDEX('Základní list'!$B:$B,MATCH($N69,'Základní list'!$A:$A,0),1)))</f>
      </c>
      <c r="Q69" s="109">
        <f>IF($O69="","",INDEX('3. závod'!$A:$CM,$O69+3,INDEX('Základní list'!$B:$B,MATCH($N69,'Základní list'!$A:$A,0),1)+2))</f>
      </c>
      <c r="R69" s="109">
        <f>IF($N69="","",SUM(H69,L69,P69))</f>
      </c>
      <c r="S69" s="103">
        <f>IF($O69="","",SUM(I69,M69,Q69))</f>
      </c>
      <c r="T69" s="104">
        <f>IF($R69="","",RANK(S69,S:S,1))</f>
      </c>
      <c r="U69" s="40">
        <f t="shared" si="4"/>
      </c>
      <c r="V69" s="40">
        <f t="shared" si="5"/>
      </c>
      <c r="W69" s="40">
        <f t="shared" si="3"/>
        <v>0</v>
      </c>
    </row>
    <row r="70" spans="1:23" ht="18" customHeight="1">
      <c r="A70" s="92">
        <v>62</v>
      </c>
      <c r="B70" s="33"/>
      <c r="C70" s="34"/>
      <c r="D70" s="35"/>
      <c r="E70" s="106"/>
      <c r="F70" s="36"/>
      <c r="G70" s="34"/>
      <c r="H70" s="28">
        <f>IF($G70="","",INDEX('1. závod'!$A:$CM,$G70+3,INDEX('Základní list'!$B:$B,MATCH($F70,'Základní list'!$A:$A,0),1)))</f>
      </c>
      <c r="I70" s="24">
        <f>IF($G70="","",INDEX('1. závod'!$A:$CL,$G70+3,INDEX('Základní list'!$B:$B,MATCH($F70,'Základní list'!$A:$A,0),1)+2))</f>
      </c>
      <c r="J70" s="30"/>
      <c r="K70" s="31"/>
      <c r="L70" s="68">
        <f>IF($K70="","",INDEX('2. závod'!$A:$CM,$K70+3,INDEX('Základní list'!$B:$B,MATCH($J70,'Základní list'!$A:$A,0),1)))</f>
      </c>
      <c r="M70" s="69">
        <f>IF($K70="","",INDEX('2. závod'!$A:$CM,$K70+3,INDEX('Základní list'!$B:$B,MATCH($J70,'Základní list'!$A:$A,0),1)+2))</f>
      </c>
      <c r="N70" s="30"/>
      <c r="O70" s="31"/>
      <c r="P70" s="98">
        <f>IF($K70="","",INDEX('3. závod'!$A:$CM,$K70+3,INDEX('Základní list'!$B:$B,MATCH($N70,'Základní list'!$A:$A,0),1)))</f>
      </c>
      <c r="Q70" s="109">
        <f>IF($O70="","",INDEX('3. závod'!$A:$CM,$O70+3,INDEX('Základní list'!$B:$B,MATCH($N70,'Základní list'!$A:$A,0),1)+2))</f>
      </c>
      <c r="R70" s="109">
        <f>IF($N70="","",SUM(H70,L70,P70))</f>
      </c>
      <c r="S70" s="103">
        <f>IF($O70="","",SUM(I70,M70,Q70))</f>
      </c>
      <c r="T70" s="104">
        <f>IF($R70="","",RANK(S70,S:S,1))</f>
      </c>
      <c r="U70" s="40">
        <f t="shared" si="4"/>
      </c>
      <c r="V70" s="40">
        <f t="shared" si="5"/>
      </c>
      <c r="W70" s="40">
        <f t="shared" si="3"/>
        <v>0</v>
      </c>
    </row>
    <row r="71" spans="1:23" ht="18" customHeight="1">
      <c r="A71" s="92">
        <v>63</v>
      </c>
      <c r="B71" s="33"/>
      <c r="C71" s="34"/>
      <c r="D71" s="35"/>
      <c r="E71" s="96"/>
      <c r="F71" s="36"/>
      <c r="G71" s="34"/>
      <c r="H71" s="28">
        <f>IF($G71="","",INDEX('1. závod'!$A:$CM,$G71+3,INDEX('Základní list'!$B:$B,MATCH($F71,'Základní list'!$A:$A,0),1)))</f>
      </c>
      <c r="I71" s="24">
        <f>IF($G71="","",INDEX('1. závod'!$A:$CL,$G71+3,INDEX('Základní list'!$B:$B,MATCH($F71,'Základní list'!$A:$A,0),1)+2))</f>
      </c>
      <c r="J71" s="30"/>
      <c r="K71" s="31"/>
      <c r="L71" s="68">
        <f>IF($K71="","",INDEX('2. závod'!$A:$CM,$K71+3,INDEX('Základní list'!$B:$B,MATCH($J71,'Základní list'!$A:$A,0),1)))</f>
      </c>
      <c r="M71" s="69">
        <f>IF($K71="","",INDEX('2. závod'!$A:$CM,$K71+3,INDEX('Základní list'!$B:$B,MATCH($J71,'Základní list'!$A:$A,0),1)+2))</f>
      </c>
      <c r="N71" s="30"/>
      <c r="O71" s="31"/>
      <c r="P71" s="98">
        <f>IF($K71="","",INDEX('3. závod'!$A:$CM,$K71+3,INDEX('Základní list'!$B:$B,MATCH($N71,'Základní list'!$A:$A,0),1)))</f>
      </c>
      <c r="Q71" s="109">
        <f>IF($O71="","",INDEX('3. závod'!$A:$CM,$O71+3,INDEX('Základní list'!$B:$B,MATCH($N71,'Základní list'!$A:$A,0),1)+2))</f>
      </c>
      <c r="R71" s="109">
        <f>IF($N71="","",SUM(H71,L71,P71))</f>
      </c>
      <c r="S71" s="103">
        <f>IF($O71="","",SUM(I71,M71,Q71))</f>
      </c>
      <c r="T71" s="104">
        <f>IF($R71="","",RANK(S71,S:S,1))</f>
      </c>
      <c r="U71" s="40">
        <f t="shared" si="4"/>
      </c>
      <c r="V71" s="40">
        <f t="shared" si="5"/>
      </c>
      <c r="W71" s="40">
        <f t="shared" si="3"/>
        <v>0</v>
      </c>
    </row>
    <row r="72" spans="1:23" s="19" customFormat="1" ht="18" customHeight="1">
      <c r="A72" s="92">
        <v>64</v>
      </c>
      <c r="B72" s="33"/>
      <c r="C72" s="34"/>
      <c r="D72" s="35"/>
      <c r="E72" s="106"/>
      <c r="F72" s="36"/>
      <c r="G72" s="34"/>
      <c r="H72" s="28">
        <f>IF($G72="","",INDEX('1. závod'!$A:$CM,$G72+3,INDEX('Základní list'!$B:$B,MATCH($F72,'Základní list'!$A:$A,0),1)))</f>
      </c>
      <c r="I72" s="24">
        <f>IF($G72="","",INDEX('1. závod'!$A:$CL,$G72+3,INDEX('Základní list'!$B:$B,MATCH($F72,'Základní list'!$A:$A,0),1)+2))</f>
      </c>
      <c r="J72" s="30"/>
      <c r="K72" s="31"/>
      <c r="L72" s="68">
        <f>IF($K72="","",INDEX('2. závod'!$A:$CM,$K72+3,INDEX('Základní list'!$B:$B,MATCH($J72,'Základní list'!$A:$A,0),1)))</f>
      </c>
      <c r="M72" s="69">
        <f>IF($K72="","",INDEX('2. závod'!$A:$CM,$K72+3,INDEX('Základní list'!$B:$B,MATCH($J72,'Základní list'!$A:$A,0),1)+2))</f>
      </c>
      <c r="N72" s="30"/>
      <c r="O72" s="31"/>
      <c r="P72" s="98">
        <f>IF($K72="","",INDEX('3. závod'!$A:$CM,$K72+3,INDEX('Základní list'!$B:$B,MATCH($N72,'Základní list'!$A:$A,0),1)))</f>
      </c>
      <c r="Q72" s="109">
        <f>IF($O72="","",INDEX('3. závod'!$A:$CM,$O72+3,INDEX('Základní list'!$B:$B,MATCH($N72,'Základní list'!$A:$A,0),1)+2))</f>
      </c>
      <c r="R72" s="109">
        <f>IF($N72="","",SUM(H72,L72,P72))</f>
      </c>
      <c r="S72" s="103">
        <f>IF($O72="","",SUM(I72,M72,Q72))</f>
      </c>
      <c r="T72" s="104">
        <f>IF($R72="","",RANK(S72,S:S,1))</f>
      </c>
      <c r="U72" s="40">
        <f t="shared" si="4"/>
      </c>
      <c r="V72" s="40">
        <f t="shared" si="5"/>
      </c>
      <c r="W72" s="40">
        <f t="shared" si="3"/>
        <v>0</v>
      </c>
    </row>
    <row r="73" spans="1:23" ht="18" customHeight="1">
      <c r="A73" s="92">
        <v>65</v>
      </c>
      <c r="B73" s="33"/>
      <c r="C73" s="34"/>
      <c r="D73" s="32"/>
      <c r="E73" s="96"/>
      <c r="F73" s="36"/>
      <c r="G73" s="34"/>
      <c r="H73" s="28">
        <f>IF($G73="","",INDEX('1. závod'!$A:$CM,$G73+3,INDEX('Základní list'!$B:$B,MATCH($F73,'Základní list'!$A:$A,0),1)))</f>
      </c>
      <c r="I73" s="24">
        <f>IF($G73="","",INDEX('1. závod'!$A:$CL,$G73+3,INDEX('Základní list'!$B:$B,MATCH($F73,'Základní list'!$A:$A,0),1)+2))</f>
      </c>
      <c r="J73" s="30"/>
      <c r="K73" s="31"/>
      <c r="L73" s="68">
        <f>IF($K73="","",INDEX('2. závod'!$A:$CM,$K73+3,INDEX('Základní list'!$B:$B,MATCH($J73,'Základní list'!$A:$A,0),1)))</f>
      </c>
      <c r="M73" s="69">
        <f>IF($K73="","",INDEX('2. závod'!$A:$CM,$K73+3,INDEX('Základní list'!$B:$B,MATCH($J73,'Základní list'!$A:$A,0),1)+2))</f>
      </c>
      <c r="N73" s="30"/>
      <c r="O73" s="31"/>
      <c r="P73" s="98">
        <f>IF($K73="","",INDEX('3. závod'!$A:$CM,$K73+3,INDEX('Základní list'!$B:$B,MATCH($N73,'Základní list'!$A:$A,0),1)))</f>
      </c>
      <c r="Q73" s="109">
        <f>IF($O73="","",INDEX('3. závod'!$A:$CM,$O73+3,INDEX('Základní list'!$B:$B,MATCH($N73,'Základní list'!$A:$A,0),1)+2))</f>
      </c>
      <c r="R73" s="109">
        <f>IF($N73="","",SUM(H73,L73,P73))</f>
      </c>
      <c r="S73" s="103">
        <f>IF($O73="","",SUM(I73,M73,Q73))</f>
      </c>
      <c r="T73" s="104">
        <f>IF($R73="","",RANK(S73,S:S,1))</f>
      </c>
      <c r="U73" s="40">
        <f t="shared" si="4"/>
      </c>
      <c r="V73" s="40">
        <f t="shared" si="5"/>
      </c>
      <c r="W73" s="40">
        <f t="shared" si="3"/>
        <v>0</v>
      </c>
    </row>
    <row r="74" spans="1:23" s="19" customFormat="1" ht="18" customHeight="1">
      <c r="A74" s="92">
        <v>66</v>
      </c>
      <c r="B74" s="33"/>
      <c r="C74" s="34"/>
      <c r="D74" s="35"/>
      <c r="E74" s="106"/>
      <c r="F74" s="30"/>
      <c r="G74" s="31"/>
      <c r="H74" s="28">
        <f>IF($G74="","",INDEX('1. závod'!$A:$CM,$G74+3,INDEX('Základní list'!$B:$B,MATCH($F74,'Základní list'!$A:$A,0),1)))</f>
      </c>
      <c r="I74" s="24">
        <f>IF($G74="","",INDEX('1. závod'!$A:$CL,$G74+3,INDEX('Základní list'!$B:$B,MATCH($F74,'Základní list'!$A:$A,0),1)+2))</f>
      </c>
      <c r="J74" s="30"/>
      <c r="K74" s="31"/>
      <c r="L74" s="68">
        <f>IF($K74="","",INDEX('2. závod'!$A:$CM,$K74+3,INDEX('Základní list'!$B:$B,MATCH($J74,'Základní list'!$A:$A,0),1)))</f>
      </c>
      <c r="M74" s="69">
        <f>IF($K74="","",INDEX('2. závod'!$A:$CM,$K74+3,INDEX('Základní list'!$B:$B,MATCH($J74,'Základní list'!$A:$A,0),1)+2))</f>
      </c>
      <c r="N74" s="30"/>
      <c r="O74" s="31"/>
      <c r="P74" s="98">
        <f>IF($K74="","",INDEX('3. závod'!$A:$CM,$K74+3,INDEX('Základní list'!$B:$B,MATCH($N74,'Základní list'!$A:$A,0),1)))</f>
      </c>
      <c r="Q74" s="109">
        <f>IF($O74="","",INDEX('3. závod'!$A:$CM,$O74+3,INDEX('Základní list'!$B:$B,MATCH($N74,'Základní list'!$A:$A,0),1)+2))</f>
      </c>
      <c r="R74" s="109">
        <f>IF($N74="","",SUM(H74,L74,P74))</f>
      </c>
      <c r="S74" s="103">
        <f>IF($O74="","",SUM(I74,M74,Q74))</f>
      </c>
      <c r="T74" s="104">
        <f>IF($R74="","",RANK(S74,S:S,1))</f>
      </c>
      <c r="U74" s="40">
        <f aca="true" t="shared" si="6" ref="U74:U92">CONCATENATE(F74,G74)</f>
      </c>
      <c r="V74" s="40">
        <f aca="true" t="shared" si="7" ref="V74:V92">CONCATENATE(J74,K74)</f>
      </c>
      <c r="W74" s="40">
        <f aca="true" t="shared" si="8" ref="W74:W93">COUNT(I74,M74)</f>
        <v>0</v>
      </c>
    </row>
    <row r="75" spans="1:23" ht="18" customHeight="1">
      <c r="A75" s="92">
        <v>67</v>
      </c>
      <c r="B75" s="33"/>
      <c r="C75" s="34"/>
      <c r="D75" s="35"/>
      <c r="E75" s="96"/>
      <c r="F75" s="36"/>
      <c r="G75" s="34"/>
      <c r="H75" s="28">
        <f>IF($G75="","",INDEX('1. závod'!$A:$CM,$G75+3,INDEX('Základní list'!$B:$B,MATCH($F75,'Základní list'!$A:$A,0),1)))</f>
      </c>
      <c r="I75" s="24">
        <f>IF($G75="","",INDEX('1. závod'!$A:$CL,$G75+3,INDEX('Základní list'!$B:$B,MATCH($F75,'Základní list'!$A:$A,0),1)+2))</f>
      </c>
      <c r="J75" s="30"/>
      <c r="K75" s="31"/>
      <c r="L75" s="68">
        <f>IF($K75="","",INDEX('2. závod'!$A:$CM,$K75+3,INDEX('Základní list'!$B:$B,MATCH($J75,'Základní list'!$A:$A,0),1)))</f>
      </c>
      <c r="M75" s="69">
        <f>IF($K75="","",INDEX('2. závod'!$A:$CM,$K75+3,INDEX('Základní list'!$B:$B,MATCH($J75,'Základní list'!$A:$A,0),1)+2))</f>
      </c>
      <c r="N75" s="30"/>
      <c r="O75" s="31"/>
      <c r="P75" s="98">
        <f>IF($K75="","",INDEX('3. závod'!$A:$CM,$K75+3,INDEX('Základní list'!$B:$B,MATCH($N75,'Základní list'!$A:$A,0),1)))</f>
      </c>
      <c r="Q75" s="109">
        <f>IF($O75="","",INDEX('3. závod'!$A:$CM,$O75+3,INDEX('Základní list'!$B:$B,MATCH($N75,'Základní list'!$A:$A,0),1)+2))</f>
      </c>
      <c r="R75" s="109">
        <f>IF($N75="","",SUM(H75,L75,P75))</f>
      </c>
      <c r="S75" s="103">
        <f>IF($O75="","",SUM(I75,M75,Q75))</f>
      </c>
      <c r="T75" s="104">
        <f>IF($R75="","",RANK(S75,S:S,1))</f>
      </c>
      <c r="U75" s="40">
        <f t="shared" si="6"/>
      </c>
      <c r="V75" s="40">
        <f t="shared" si="7"/>
      </c>
      <c r="W75" s="40">
        <f t="shared" si="8"/>
        <v>0</v>
      </c>
    </row>
    <row r="76" spans="1:23" ht="18" customHeight="1">
      <c r="A76" s="92">
        <v>68</v>
      </c>
      <c r="B76" s="33"/>
      <c r="C76" s="34"/>
      <c r="D76" s="35"/>
      <c r="E76" s="106"/>
      <c r="F76" s="36"/>
      <c r="G76" s="34"/>
      <c r="H76" s="28">
        <f>IF($G76="","",INDEX('1. závod'!$A:$CM,$G76+3,INDEX('Základní list'!$B:$B,MATCH($F76,'Základní list'!$A:$A,0),1)))</f>
      </c>
      <c r="I76" s="24">
        <f>IF($G76="","",INDEX('1. závod'!$A:$CL,$G76+3,INDEX('Základní list'!$B:$B,MATCH($F76,'Základní list'!$A:$A,0),1)+2))</f>
      </c>
      <c r="J76" s="30"/>
      <c r="K76" s="31"/>
      <c r="L76" s="68">
        <f>IF($K76="","",INDEX('2. závod'!$A:$CM,$K76+3,INDEX('Základní list'!$B:$B,MATCH($J76,'Základní list'!$A:$A,0),1)))</f>
      </c>
      <c r="M76" s="69">
        <f>IF($K76="","",INDEX('2. závod'!$A:$CM,$K76+3,INDEX('Základní list'!$B:$B,MATCH($J76,'Základní list'!$A:$A,0),1)+2))</f>
      </c>
      <c r="N76" s="30"/>
      <c r="O76" s="31"/>
      <c r="P76" s="98">
        <f>IF($K76="","",INDEX('3. závod'!$A:$CM,$K76+3,INDEX('Základní list'!$B:$B,MATCH($N76,'Základní list'!$A:$A,0),1)))</f>
      </c>
      <c r="Q76" s="109">
        <f>IF($O76="","",INDEX('3. závod'!$A:$CM,$O76+3,INDEX('Základní list'!$B:$B,MATCH($N76,'Základní list'!$A:$A,0),1)+2))</f>
      </c>
      <c r="R76" s="109">
        <f>IF($N76="","",SUM(H76,L76,P76))</f>
      </c>
      <c r="S76" s="103">
        <f>IF($O76="","",SUM(I76,M76,Q76))</f>
      </c>
      <c r="T76" s="104">
        <f>IF($R76="","",RANK(S76,S:S,1))</f>
      </c>
      <c r="U76" s="40">
        <f t="shared" si="6"/>
      </c>
      <c r="V76" s="40">
        <f t="shared" si="7"/>
      </c>
      <c r="W76" s="40">
        <f t="shared" si="8"/>
        <v>0</v>
      </c>
    </row>
    <row r="77" spans="1:23" s="19" customFormat="1" ht="18" customHeight="1">
      <c r="A77" s="92">
        <v>69</v>
      </c>
      <c r="B77" s="33"/>
      <c r="C77" s="34"/>
      <c r="D77" s="35"/>
      <c r="E77" s="96"/>
      <c r="F77" s="36"/>
      <c r="G77" s="34"/>
      <c r="H77" s="28">
        <f>IF($G77="","",INDEX('1. závod'!$A:$CM,$G77+3,INDEX('Základní list'!$B:$B,MATCH($F77,'Základní list'!$A:$A,0),1)))</f>
      </c>
      <c r="I77" s="24">
        <f>IF($G77="","",INDEX('1. závod'!$A:$CL,$G77+3,INDEX('Základní list'!$B:$B,MATCH($F77,'Základní list'!$A:$A,0),1)+2))</f>
      </c>
      <c r="J77" s="30"/>
      <c r="K77" s="31"/>
      <c r="L77" s="68">
        <f>IF($K77="","",INDEX('2. závod'!$A:$CM,$K77+3,INDEX('Základní list'!$B:$B,MATCH($J77,'Základní list'!$A:$A,0),1)))</f>
      </c>
      <c r="M77" s="69">
        <f>IF($K77="","",INDEX('2. závod'!$A:$CM,$K77+3,INDEX('Základní list'!$B:$B,MATCH($J77,'Základní list'!$A:$A,0),1)+2))</f>
      </c>
      <c r="N77" s="30"/>
      <c r="O77" s="31"/>
      <c r="P77" s="98">
        <f>IF($K77="","",INDEX('3. závod'!$A:$CM,$K77+3,INDEX('Základní list'!$B:$B,MATCH($N77,'Základní list'!$A:$A,0),1)))</f>
      </c>
      <c r="Q77" s="109">
        <f>IF($O77="","",INDEX('3. závod'!$A:$CM,$O77+3,INDEX('Základní list'!$B:$B,MATCH($N77,'Základní list'!$A:$A,0),1)+2))</f>
      </c>
      <c r="R77" s="109">
        <f>IF($N77="","",SUM(H77,L77,P77))</f>
      </c>
      <c r="S77" s="103">
        <f>IF($O77="","",SUM(I77,M77,Q77))</f>
      </c>
      <c r="T77" s="104">
        <f>IF($R77="","",RANK(S77,S:S,1))</f>
      </c>
      <c r="U77" s="40">
        <f t="shared" si="6"/>
      </c>
      <c r="V77" s="40">
        <f t="shared" si="7"/>
      </c>
      <c r="W77" s="40">
        <f t="shared" si="8"/>
        <v>0</v>
      </c>
    </row>
    <row r="78" spans="1:23" ht="18" customHeight="1">
      <c r="A78" s="92">
        <v>70</v>
      </c>
      <c r="B78" s="33"/>
      <c r="C78" s="34"/>
      <c r="D78" s="35"/>
      <c r="E78" s="106"/>
      <c r="F78" s="36"/>
      <c r="G78" s="34"/>
      <c r="H78" s="28">
        <f>IF($G78="","",INDEX('1. závod'!$A:$CM,$G78+3,INDEX('Základní list'!$B:$B,MATCH($F78,'Základní list'!$A:$A,0),1)))</f>
      </c>
      <c r="I78" s="24">
        <f>IF($G78="","",INDEX('1. závod'!$A:$CL,$G78+3,INDEX('Základní list'!$B:$B,MATCH($F78,'Základní list'!$A:$A,0),1)+2))</f>
      </c>
      <c r="J78" s="30"/>
      <c r="K78" s="31"/>
      <c r="L78" s="68">
        <f>IF($K78="","",INDEX('2. závod'!$A:$CM,$K78+3,INDEX('Základní list'!$B:$B,MATCH($J78,'Základní list'!$A:$A,0),1)))</f>
      </c>
      <c r="M78" s="69">
        <f>IF($K78="","",INDEX('2. závod'!$A:$CM,$K78+3,INDEX('Základní list'!$B:$B,MATCH($J78,'Základní list'!$A:$A,0),1)+2))</f>
      </c>
      <c r="N78" s="30"/>
      <c r="O78" s="31"/>
      <c r="P78" s="98">
        <f>IF($K78="","",INDEX('3. závod'!$A:$CM,$K78+3,INDEX('Základní list'!$B:$B,MATCH($N78,'Základní list'!$A:$A,0),1)))</f>
      </c>
      <c r="Q78" s="109">
        <f>IF($O78="","",INDEX('3. závod'!$A:$CM,$O78+3,INDEX('Základní list'!$B:$B,MATCH($N78,'Základní list'!$A:$A,0),1)+2))</f>
      </c>
      <c r="R78" s="109">
        <f>IF($N78="","",SUM(H78,L78,P78))</f>
      </c>
      <c r="S78" s="103">
        <f>IF($O78="","",SUM(I78,M78,Q78))</f>
      </c>
      <c r="T78" s="104">
        <f>IF($R78="","",RANK(S78,S:S,1))</f>
      </c>
      <c r="U78" s="40">
        <f t="shared" si="6"/>
      </c>
      <c r="V78" s="40">
        <f t="shared" si="7"/>
      </c>
      <c r="W78" s="40">
        <f t="shared" si="8"/>
        <v>0</v>
      </c>
    </row>
    <row r="79" spans="1:23" s="19" customFormat="1" ht="18" customHeight="1">
      <c r="A79" s="92">
        <v>71</v>
      </c>
      <c r="B79" s="33"/>
      <c r="C79" s="34"/>
      <c r="D79" s="35"/>
      <c r="E79" s="96"/>
      <c r="F79" s="36"/>
      <c r="G79" s="34"/>
      <c r="H79" s="28">
        <f>IF($G79="","",INDEX('1. závod'!$A:$CM,$G79+3,INDEX('Základní list'!$B:$B,MATCH($F79,'Základní list'!$A:$A,0),1)))</f>
      </c>
      <c r="I79" s="24">
        <f>IF($G79="","",INDEX('1. závod'!$A:$CL,$G79+3,INDEX('Základní list'!$B:$B,MATCH($F79,'Základní list'!$A:$A,0),1)+2))</f>
      </c>
      <c r="J79" s="30"/>
      <c r="K79" s="31"/>
      <c r="L79" s="68">
        <f>IF($K79="","",INDEX('2. závod'!$A:$CM,$K79+3,INDEX('Základní list'!$B:$B,MATCH($J79,'Základní list'!$A:$A,0),1)))</f>
      </c>
      <c r="M79" s="69">
        <f>IF($K79="","",INDEX('2. závod'!$A:$CM,$K79+3,INDEX('Základní list'!$B:$B,MATCH($J79,'Základní list'!$A:$A,0),1)+2))</f>
      </c>
      <c r="N79" s="30"/>
      <c r="O79" s="31"/>
      <c r="P79" s="98">
        <f>IF($K79="","",INDEX('3. závod'!$A:$CM,$K79+3,INDEX('Základní list'!$B:$B,MATCH($N79,'Základní list'!$A:$A,0),1)))</f>
      </c>
      <c r="Q79" s="109">
        <f>IF($O79="","",INDEX('3. závod'!$A:$CM,$O79+3,INDEX('Základní list'!$B:$B,MATCH($N79,'Základní list'!$A:$A,0),1)+2))</f>
      </c>
      <c r="R79" s="109">
        <f>IF($N79="","",SUM(H79,L79,P79))</f>
      </c>
      <c r="S79" s="103">
        <f>IF($O79="","",SUM(I79,M79,Q79))</f>
      </c>
      <c r="T79" s="104">
        <f>IF($R79="","",RANK(S79,S:S,1))</f>
      </c>
      <c r="U79" s="40">
        <f t="shared" si="6"/>
      </c>
      <c r="V79" s="40">
        <f t="shared" si="7"/>
      </c>
      <c r="W79" s="40">
        <f t="shared" si="8"/>
        <v>0</v>
      </c>
    </row>
    <row r="80" spans="1:23" ht="18" customHeight="1">
      <c r="A80" s="92">
        <v>72</v>
      </c>
      <c r="B80" s="33"/>
      <c r="C80" s="34"/>
      <c r="D80" s="35"/>
      <c r="E80" s="106"/>
      <c r="F80" s="36"/>
      <c r="G80" s="34"/>
      <c r="H80" s="28">
        <f>IF($G80="","",INDEX('1. závod'!$A:$CM,$G80+3,INDEX('Základní list'!$B:$B,MATCH($F80,'Základní list'!$A:$A,0),1)))</f>
      </c>
      <c r="I80" s="24">
        <f>IF($G80="","",INDEX('1. závod'!$A:$CL,$G80+3,INDEX('Základní list'!$B:$B,MATCH($F80,'Základní list'!$A:$A,0),1)+2))</f>
      </c>
      <c r="J80" s="30"/>
      <c r="K80" s="31"/>
      <c r="L80" s="68">
        <f>IF($K80="","",INDEX('2. závod'!$A:$CM,$K80+3,INDEX('Základní list'!$B:$B,MATCH($J80,'Základní list'!$A:$A,0),1)))</f>
      </c>
      <c r="M80" s="69">
        <f>IF($K80="","",INDEX('2. závod'!$A:$CM,$K80+3,INDEX('Základní list'!$B:$B,MATCH($J80,'Základní list'!$A:$A,0),1)+2))</f>
      </c>
      <c r="N80" s="30"/>
      <c r="O80" s="31"/>
      <c r="P80" s="98">
        <f>IF($K80="","",INDEX('3. závod'!$A:$CM,$K80+3,INDEX('Základní list'!$B:$B,MATCH($N80,'Základní list'!$A:$A,0),1)))</f>
      </c>
      <c r="Q80" s="109">
        <f>IF($O80="","",INDEX('3. závod'!$A:$CM,$O80+3,INDEX('Základní list'!$B:$B,MATCH($N80,'Základní list'!$A:$A,0),1)+2))</f>
      </c>
      <c r="R80" s="109">
        <f>IF($N80="","",SUM(H80,L80,P80))</f>
      </c>
      <c r="S80" s="103">
        <f>IF($O80="","",SUM(I80,M80,Q80))</f>
      </c>
      <c r="T80" s="104">
        <f>IF($R80="","",RANK(S80,S:S,1))</f>
      </c>
      <c r="U80" s="40">
        <f t="shared" si="6"/>
      </c>
      <c r="V80" s="40">
        <f t="shared" si="7"/>
      </c>
      <c r="W80" s="40">
        <f t="shared" si="8"/>
        <v>0</v>
      </c>
    </row>
    <row r="81" spans="1:23" ht="18" customHeight="1">
      <c r="A81" s="92">
        <v>73</v>
      </c>
      <c r="B81" s="33"/>
      <c r="C81" s="34"/>
      <c r="D81" s="35"/>
      <c r="E81" s="96"/>
      <c r="F81" s="36"/>
      <c r="G81" s="34"/>
      <c r="H81" s="28">
        <f>IF($G81="","",INDEX('1. závod'!$A:$CM,$G81+3,INDEX('Základní list'!$B:$B,MATCH($F81,'Základní list'!$A:$A,0),1)))</f>
      </c>
      <c r="I81" s="24">
        <f>IF($G81="","",INDEX('1. závod'!$A:$CL,$G81+3,INDEX('Základní list'!$B:$B,MATCH($F81,'Základní list'!$A:$A,0),1)+2))</f>
      </c>
      <c r="J81" s="30"/>
      <c r="K81" s="31"/>
      <c r="L81" s="68">
        <f>IF($K81="","",INDEX('2. závod'!$A:$CM,$K81+3,INDEX('Základní list'!$B:$B,MATCH($J81,'Základní list'!$A:$A,0),1)))</f>
      </c>
      <c r="M81" s="69">
        <f>IF($K81="","",INDEX('2. závod'!$A:$CM,$K81+3,INDEX('Základní list'!$B:$B,MATCH($J81,'Základní list'!$A:$A,0),1)+2))</f>
      </c>
      <c r="N81" s="30"/>
      <c r="O81" s="31"/>
      <c r="P81" s="98">
        <f>IF($K81="","",INDEX('3. závod'!$A:$CM,$K81+3,INDEX('Základní list'!$B:$B,MATCH($N81,'Základní list'!$A:$A,0),1)))</f>
      </c>
      <c r="Q81" s="109">
        <f>IF($O81="","",INDEX('3. závod'!$A:$CM,$O81+3,INDEX('Základní list'!$B:$B,MATCH($N81,'Základní list'!$A:$A,0),1)+2))</f>
      </c>
      <c r="R81" s="109">
        <f>IF($N81="","",SUM(H81,L81,P81))</f>
      </c>
      <c r="S81" s="103">
        <f>IF($O81="","",SUM(I81,M81,Q81))</f>
      </c>
      <c r="T81" s="104">
        <f>IF($R81="","",RANK(S81,S:S,1))</f>
      </c>
      <c r="U81" s="40">
        <f t="shared" si="6"/>
      </c>
      <c r="V81" s="40">
        <f t="shared" si="7"/>
      </c>
      <c r="W81" s="40">
        <f t="shared" si="8"/>
        <v>0</v>
      </c>
    </row>
    <row r="82" spans="1:23" ht="18" customHeight="1">
      <c r="A82" s="92">
        <v>74</v>
      </c>
      <c r="B82" s="33"/>
      <c r="C82" s="34"/>
      <c r="D82" s="35"/>
      <c r="E82" s="106"/>
      <c r="F82" s="36"/>
      <c r="G82" s="34"/>
      <c r="H82" s="28">
        <f>IF($G82="","",INDEX('1. závod'!$A:$CM,$G82+3,INDEX('Základní list'!$B:$B,MATCH($F82,'Základní list'!$A:$A,0),1)))</f>
      </c>
      <c r="I82" s="24">
        <f>IF($G82="","",INDEX('1. závod'!$A:$CL,$G82+3,INDEX('Základní list'!$B:$B,MATCH($F82,'Základní list'!$A:$A,0),1)+2))</f>
      </c>
      <c r="J82" s="30"/>
      <c r="K82" s="31"/>
      <c r="L82" s="68">
        <f>IF($K82="","",INDEX('2. závod'!$A:$CM,$K82+3,INDEX('Základní list'!$B:$B,MATCH($J82,'Základní list'!$A:$A,0),1)))</f>
      </c>
      <c r="M82" s="69">
        <f>IF($K82="","",INDEX('2. závod'!$A:$CM,$K82+3,INDEX('Základní list'!$B:$B,MATCH($J82,'Základní list'!$A:$A,0),1)+2))</f>
      </c>
      <c r="N82" s="30"/>
      <c r="O82" s="31"/>
      <c r="P82" s="98">
        <f>IF($K82="","",INDEX('3. závod'!$A:$CM,$K82+3,INDEX('Základní list'!$B:$B,MATCH($N82,'Základní list'!$A:$A,0),1)))</f>
      </c>
      <c r="Q82" s="109">
        <f>IF($O82="","",INDEX('3. závod'!$A:$CM,$O82+3,INDEX('Základní list'!$B:$B,MATCH($N82,'Základní list'!$A:$A,0),1)+2))</f>
      </c>
      <c r="R82" s="109">
        <f>IF($N82="","",SUM(H82,L82,P82))</f>
      </c>
      <c r="S82" s="103">
        <f>IF($O82="","",SUM(I82,M82,Q82))</f>
      </c>
      <c r="T82" s="104">
        <f>IF($R82="","",RANK(S82,S:S,1))</f>
      </c>
      <c r="U82" s="40">
        <f t="shared" si="6"/>
      </c>
      <c r="V82" s="40">
        <f t="shared" si="7"/>
      </c>
      <c r="W82" s="40">
        <f t="shared" si="8"/>
        <v>0</v>
      </c>
    </row>
    <row r="83" spans="1:23" ht="18" customHeight="1">
      <c r="A83" s="92">
        <v>75</v>
      </c>
      <c r="B83" s="33"/>
      <c r="C83" s="34"/>
      <c r="D83" s="35"/>
      <c r="E83" s="96"/>
      <c r="F83" s="36"/>
      <c r="G83" s="34"/>
      <c r="H83" s="28">
        <f>IF($G83="","",INDEX('1. závod'!$A:$CM,$G83+3,INDEX('Základní list'!$B:$B,MATCH($F83,'Základní list'!$A:$A,0),1)))</f>
      </c>
      <c r="I83" s="24">
        <f>IF($G83="","",INDEX('1. závod'!$A:$CL,$G83+3,INDEX('Základní list'!$B:$B,MATCH($F83,'Základní list'!$A:$A,0),1)+2))</f>
      </c>
      <c r="J83" s="30"/>
      <c r="K83" s="31"/>
      <c r="L83" s="68">
        <f>IF($K83="","",INDEX('2. závod'!$A:$CM,$K83+3,INDEX('Základní list'!$B:$B,MATCH($J83,'Základní list'!$A:$A,0),1)))</f>
      </c>
      <c r="M83" s="69">
        <f>IF($K83="","",INDEX('2. závod'!$A:$CM,$K83+3,INDEX('Základní list'!$B:$B,MATCH($J83,'Základní list'!$A:$A,0),1)+2))</f>
      </c>
      <c r="N83" s="30"/>
      <c r="O83" s="31"/>
      <c r="P83" s="98">
        <f>IF($K83="","",INDEX('3. závod'!$A:$CM,$K83+3,INDEX('Základní list'!$B:$B,MATCH($N83,'Základní list'!$A:$A,0),1)))</f>
      </c>
      <c r="Q83" s="109">
        <f>IF($O83="","",INDEX('3. závod'!$A:$CM,$O83+3,INDEX('Základní list'!$B:$B,MATCH($N83,'Základní list'!$A:$A,0),1)+2))</f>
      </c>
      <c r="R83" s="109">
        <f>IF($N83="","",SUM(H83,L83,P83))</f>
      </c>
      <c r="S83" s="103">
        <f>IF($O83="","",SUM(I83,M83,Q83))</f>
      </c>
      <c r="T83" s="104">
        <f>IF($R83="","",RANK(S83,S:S,1))</f>
      </c>
      <c r="U83" s="40">
        <f t="shared" si="6"/>
      </c>
      <c r="V83" s="40">
        <f t="shared" si="7"/>
      </c>
      <c r="W83" s="40">
        <f t="shared" si="8"/>
        <v>0</v>
      </c>
    </row>
    <row r="84" spans="1:23" s="19" customFormat="1" ht="18" customHeight="1">
      <c r="A84" s="92">
        <v>76</v>
      </c>
      <c r="B84" s="33"/>
      <c r="C84" s="34"/>
      <c r="D84" s="35"/>
      <c r="E84" s="106"/>
      <c r="F84" s="36"/>
      <c r="G84" s="34"/>
      <c r="H84" s="28">
        <f>IF($G84="","",INDEX('1. závod'!$A:$CM,$G84+3,INDEX('Základní list'!$B:$B,MATCH($F84,'Základní list'!$A:$A,0),1)))</f>
      </c>
      <c r="I84" s="24">
        <f>IF($G84="","",INDEX('1. závod'!$A:$CL,$G84+3,INDEX('Základní list'!$B:$B,MATCH($F84,'Základní list'!$A:$A,0),1)+2))</f>
      </c>
      <c r="J84" s="30"/>
      <c r="K84" s="31"/>
      <c r="L84" s="68">
        <f>IF($K84="","",INDEX('2. závod'!$A:$CM,$K84+3,INDEX('Základní list'!$B:$B,MATCH($J84,'Základní list'!$A:$A,0),1)))</f>
      </c>
      <c r="M84" s="69">
        <f>IF($K84="","",INDEX('2. závod'!$A:$CM,$K84+3,INDEX('Základní list'!$B:$B,MATCH($J84,'Základní list'!$A:$A,0),1)+2))</f>
      </c>
      <c r="N84" s="30"/>
      <c r="O84" s="31"/>
      <c r="P84" s="98">
        <f>IF($K84="","",INDEX('3. závod'!$A:$CM,$K84+3,INDEX('Základní list'!$B:$B,MATCH($N84,'Základní list'!$A:$A,0),1)))</f>
      </c>
      <c r="Q84" s="109">
        <f>IF($O84="","",INDEX('3. závod'!$A:$CM,$O84+3,INDEX('Základní list'!$B:$B,MATCH($N84,'Základní list'!$A:$A,0),1)+2))</f>
      </c>
      <c r="R84" s="109">
        <f>IF($N84="","",SUM(H84,L84,P84))</f>
      </c>
      <c r="S84" s="103">
        <f>IF($O84="","",SUM(I84,M84,Q84))</f>
      </c>
      <c r="T84" s="104">
        <f>IF($R84="","",RANK(S84,S:S,1))</f>
      </c>
      <c r="U84" s="40">
        <f t="shared" si="6"/>
      </c>
      <c r="V84" s="40">
        <f t="shared" si="7"/>
      </c>
      <c r="W84" s="40">
        <f t="shared" si="8"/>
        <v>0</v>
      </c>
    </row>
    <row r="85" spans="1:23" ht="18" customHeight="1">
      <c r="A85" s="92">
        <v>77</v>
      </c>
      <c r="B85" s="33"/>
      <c r="C85" s="34"/>
      <c r="D85" s="35"/>
      <c r="E85" s="96"/>
      <c r="F85" s="36"/>
      <c r="G85" s="34"/>
      <c r="H85" s="28">
        <f>IF($G85="","",INDEX('1. závod'!$A:$CM,$G85+3,INDEX('Základní list'!$B:$B,MATCH($F85,'Základní list'!$A:$A,0),1)))</f>
      </c>
      <c r="I85" s="24">
        <f>IF($G85="","",INDEX('1. závod'!$A:$CL,$G85+3,INDEX('Základní list'!$B:$B,MATCH($F85,'Základní list'!$A:$A,0),1)+2))</f>
      </c>
      <c r="J85" s="30"/>
      <c r="K85" s="31"/>
      <c r="L85" s="68">
        <f>IF($K85="","",INDEX('2. závod'!$A:$CM,$K85+3,INDEX('Základní list'!$B:$B,MATCH($J85,'Základní list'!$A:$A,0),1)))</f>
      </c>
      <c r="M85" s="69">
        <f>IF($K85="","",INDEX('2. závod'!$A:$CM,$K85+3,INDEX('Základní list'!$B:$B,MATCH($J85,'Základní list'!$A:$A,0),1)+2))</f>
      </c>
      <c r="N85" s="30"/>
      <c r="O85" s="31"/>
      <c r="P85" s="98">
        <f>IF($K85="","",INDEX('3. závod'!$A:$CM,$K85+3,INDEX('Základní list'!$B:$B,MATCH($N85,'Základní list'!$A:$A,0),1)))</f>
      </c>
      <c r="Q85" s="109">
        <f>IF($O85="","",INDEX('3. závod'!$A:$CM,$O85+3,INDEX('Základní list'!$B:$B,MATCH($N85,'Základní list'!$A:$A,0),1)+2))</f>
      </c>
      <c r="R85" s="109">
        <f>IF($N85="","",SUM(H85,L85,P85))</f>
      </c>
      <c r="S85" s="103">
        <f>IF($O85="","",SUM(I85,M85,Q85))</f>
      </c>
      <c r="T85" s="104">
        <f>IF($R85="","",RANK(S85,S:S,1))</f>
      </c>
      <c r="U85" s="40">
        <f t="shared" si="6"/>
      </c>
      <c r="V85" s="40">
        <f t="shared" si="7"/>
      </c>
      <c r="W85" s="40">
        <f t="shared" si="8"/>
        <v>0</v>
      </c>
    </row>
    <row r="86" spans="1:23" ht="18" customHeight="1">
      <c r="A86" s="92">
        <v>78</v>
      </c>
      <c r="B86" s="33"/>
      <c r="C86" s="34"/>
      <c r="D86" s="35"/>
      <c r="E86" s="106"/>
      <c r="F86" s="36"/>
      <c r="G86" s="34"/>
      <c r="H86" s="28">
        <f>IF($G86="","",INDEX('1. závod'!$A:$CM,$G86+3,INDEX('Základní list'!$B:$B,MATCH($F86,'Základní list'!$A:$A,0),1)))</f>
      </c>
      <c r="I86" s="24">
        <f>IF($G86="","",INDEX('1. závod'!$A:$CL,$G86+3,INDEX('Základní list'!$B:$B,MATCH($F86,'Základní list'!$A:$A,0),1)+2))</f>
      </c>
      <c r="J86" s="30"/>
      <c r="K86" s="31"/>
      <c r="L86" s="68">
        <f>IF($K86="","",INDEX('2. závod'!$A:$CM,$K86+3,INDEX('Základní list'!$B:$B,MATCH($J86,'Základní list'!$A:$A,0),1)))</f>
      </c>
      <c r="M86" s="69">
        <f>IF($K86="","",INDEX('2. závod'!$A:$CM,$K86+3,INDEX('Základní list'!$B:$B,MATCH($J86,'Základní list'!$A:$A,0),1)+2))</f>
      </c>
      <c r="N86" s="30"/>
      <c r="O86" s="31"/>
      <c r="P86" s="98">
        <f>IF($K86="","",INDEX('3. závod'!$A:$CM,$K86+3,INDEX('Základní list'!$B:$B,MATCH($N86,'Základní list'!$A:$A,0),1)))</f>
      </c>
      <c r="Q86" s="109">
        <f>IF($O86="","",INDEX('3. závod'!$A:$CM,$O86+3,INDEX('Základní list'!$B:$B,MATCH($N86,'Základní list'!$A:$A,0),1)+2))</f>
      </c>
      <c r="R86" s="109">
        <f>IF($N86="","",SUM(H86,L86,P86))</f>
      </c>
      <c r="S86" s="103">
        <f>IF($O86="","",SUM(I86,M86,Q86))</f>
      </c>
      <c r="T86" s="104">
        <f>IF($R86="","",RANK(S86,S:S,1))</f>
      </c>
      <c r="U86" s="40">
        <f t="shared" si="6"/>
      </c>
      <c r="V86" s="40">
        <f t="shared" si="7"/>
      </c>
      <c r="W86" s="40">
        <f t="shared" si="8"/>
        <v>0</v>
      </c>
    </row>
    <row r="87" spans="1:23" s="19" customFormat="1" ht="18" customHeight="1">
      <c r="A87" s="92">
        <v>79</v>
      </c>
      <c r="B87" s="33"/>
      <c r="C87" s="34"/>
      <c r="D87" s="35"/>
      <c r="E87" s="96"/>
      <c r="F87" s="36"/>
      <c r="G87" s="34"/>
      <c r="H87" s="28">
        <f>IF($G87="","",INDEX('1. závod'!$A:$CM,$G87+3,INDEX('Základní list'!$B:$B,MATCH($F87,'Základní list'!$A:$A,0),1)))</f>
      </c>
      <c r="I87" s="24">
        <f>IF($G87="","",INDEX('1. závod'!$A:$CL,$G87+3,INDEX('Základní list'!$B:$B,MATCH($F87,'Základní list'!$A:$A,0),1)+2))</f>
      </c>
      <c r="J87" s="30"/>
      <c r="K87" s="31"/>
      <c r="L87" s="68">
        <f>IF($K87="","",INDEX('2. závod'!$A:$CM,$K87+3,INDEX('Základní list'!$B:$B,MATCH($J87,'Základní list'!$A:$A,0),1)))</f>
      </c>
      <c r="M87" s="69">
        <f>IF($K87="","",INDEX('2. závod'!$A:$CM,$K87+3,INDEX('Základní list'!$B:$B,MATCH($J87,'Základní list'!$A:$A,0),1)+2))</f>
      </c>
      <c r="N87" s="30"/>
      <c r="O87" s="31"/>
      <c r="P87" s="98">
        <f>IF($K87="","",INDEX('3. závod'!$A:$CM,$K87+3,INDEX('Základní list'!$B:$B,MATCH($N87,'Základní list'!$A:$A,0),1)))</f>
      </c>
      <c r="Q87" s="109">
        <f>IF($O87="","",INDEX('3. závod'!$A:$CM,$O87+3,INDEX('Základní list'!$B:$B,MATCH($N87,'Základní list'!$A:$A,0),1)+2))</f>
      </c>
      <c r="R87" s="109">
        <f>IF($N87="","",SUM(H87,L87,P87))</f>
      </c>
      <c r="S87" s="103">
        <f>IF($O87="","",SUM(I87,M87,Q87))</f>
      </c>
      <c r="T87" s="104">
        <f>IF($R87="","",RANK(S87,S:S,1))</f>
      </c>
      <c r="U87" s="40">
        <f t="shared" si="6"/>
      </c>
      <c r="V87" s="40">
        <f t="shared" si="7"/>
      </c>
      <c r="W87" s="40">
        <f t="shared" si="8"/>
        <v>0</v>
      </c>
    </row>
    <row r="88" spans="1:23" ht="18" customHeight="1">
      <c r="A88" s="92">
        <v>80</v>
      </c>
      <c r="B88" s="33"/>
      <c r="C88" s="34"/>
      <c r="D88" s="35"/>
      <c r="E88" s="106"/>
      <c r="F88" s="36"/>
      <c r="G88" s="34"/>
      <c r="H88" s="28">
        <f>IF($G88="","",INDEX('1. závod'!$A:$CM,$G88+3,INDEX('Základní list'!$B:$B,MATCH($F88,'Základní list'!$A:$A,0),1)))</f>
      </c>
      <c r="I88" s="24">
        <f>IF($G88="","",INDEX('1. závod'!$A:$CL,$G88+3,INDEX('Základní list'!$B:$B,MATCH($F88,'Základní list'!$A:$A,0),1)+2))</f>
      </c>
      <c r="J88" s="30"/>
      <c r="K88" s="31"/>
      <c r="L88" s="68">
        <f>IF($K88="","",INDEX('2. závod'!$A:$CM,$K88+3,INDEX('Základní list'!$B:$B,MATCH($J88,'Základní list'!$A:$A,0),1)))</f>
      </c>
      <c r="M88" s="69">
        <f>IF($K88="","",INDEX('2. závod'!$A:$CM,$K88+3,INDEX('Základní list'!$B:$B,MATCH($J88,'Základní list'!$A:$A,0),1)+2))</f>
      </c>
      <c r="N88" s="30"/>
      <c r="O88" s="31"/>
      <c r="P88" s="98">
        <f>IF($K88="","",INDEX('3. závod'!$A:$CM,$K88+3,INDEX('Základní list'!$B:$B,MATCH($N88,'Základní list'!$A:$A,0),1)))</f>
      </c>
      <c r="Q88" s="109">
        <f>IF($O88="","",INDEX('3. závod'!$A:$CM,$O88+3,INDEX('Základní list'!$B:$B,MATCH($N88,'Základní list'!$A:$A,0),1)+2))</f>
      </c>
      <c r="R88" s="109">
        <f>IF($N88="","",SUM(H88,L88,P88))</f>
      </c>
      <c r="S88" s="103">
        <f>IF($O88="","",SUM(I88,M88,Q88))</f>
      </c>
      <c r="T88" s="104">
        <f>IF($R88="","",RANK(S88,S:S,1))</f>
      </c>
      <c r="U88" s="40">
        <f t="shared" si="6"/>
      </c>
      <c r="V88" s="40">
        <f t="shared" si="7"/>
      </c>
      <c r="W88" s="40">
        <f t="shared" si="8"/>
        <v>0</v>
      </c>
    </row>
    <row r="89" spans="1:23" s="19" customFormat="1" ht="18" customHeight="1">
      <c r="A89" s="92">
        <v>81</v>
      </c>
      <c r="B89" s="33"/>
      <c r="C89" s="34"/>
      <c r="D89" s="35"/>
      <c r="E89" s="96"/>
      <c r="F89" s="36"/>
      <c r="G89" s="34"/>
      <c r="H89" s="28">
        <f>IF($G89="","",INDEX('1. závod'!$A:$CM,$G89+3,INDEX('Základní list'!$B:$B,MATCH($F89,'Základní list'!$A:$A,0),1)))</f>
      </c>
      <c r="I89" s="24">
        <f>IF($G89="","",INDEX('1. závod'!$A:$CL,$G89+3,INDEX('Základní list'!$B:$B,MATCH($F89,'Základní list'!$A:$A,0),1)+2))</f>
      </c>
      <c r="J89" s="30"/>
      <c r="K89" s="31"/>
      <c r="L89" s="68">
        <f>IF($K89="","",INDEX('2. závod'!$A:$CM,$K89+3,INDEX('Základní list'!$B:$B,MATCH($J89,'Základní list'!$A:$A,0),1)))</f>
      </c>
      <c r="M89" s="69">
        <f>IF($K89="","",INDEX('2. závod'!$A:$CM,$K89+3,INDEX('Základní list'!$B:$B,MATCH($J89,'Základní list'!$A:$A,0),1)+2))</f>
      </c>
      <c r="N89" s="30"/>
      <c r="O89" s="31"/>
      <c r="P89" s="98">
        <f>IF($K89="","",INDEX('3. závod'!$A:$CM,$K89+3,INDEX('Základní list'!$B:$B,MATCH($N89,'Základní list'!$A:$A,0),1)))</f>
      </c>
      <c r="Q89" s="109">
        <f>IF($O89="","",INDEX('3. závod'!$A:$CM,$O89+3,INDEX('Základní list'!$B:$B,MATCH($N89,'Základní list'!$A:$A,0),1)+2))</f>
      </c>
      <c r="R89" s="109">
        <f>IF($N89="","",SUM(H89,L89,P89))</f>
      </c>
      <c r="S89" s="103">
        <f>IF($O89="","",SUM(I89,M89,Q89))</f>
      </c>
      <c r="T89" s="104">
        <f>IF($R89="","",RANK(S89,S:S,1))</f>
      </c>
      <c r="U89" s="40">
        <f t="shared" si="6"/>
      </c>
      <c r="V89" s="40">
        <f t="shared" si="7"/>
      </c>
      <c r="W89" s="40">
        <f t="shared" si="8"/>
        <v>0</v>
      </c>
    </row>
    <row r="90" spans="1:23" ht="18" customHeight="1">
      <c r="A90" s="92">
        <v>82</v>
      </c>
      <c r="B90" s="33"/>
      <c r="C90" s="34"/>
      <c r="D90" s="35"/>
      <c r="E90" s="106"/>
      <c r="F90" s="36"/>
      <c r="G90" s="34"/>
      <c r="H90" s="28">
        <f>IF($G90="","",INDEX('1. závod'!$A:$CM,$G90+3,INDEX('Základní list'!$B:$B,MATCH($F90,'Základní list'!$A:$A,0),1)))</f>
      </c>
      <c r="I90" s="24">
        <f>IF($G90="","",INDEX('1. závod'!$A:$CL,$G90+3,INDEX('Základní list'!$B:$B,MATCH($F90,'Základní list'!$A:$A,0),1)+2))</f>
      </c>
      <c r="J90" s="30"/>
      <c r="K90" s="31"/>
      <c r="L90" s="68">
        <f>IF($K90="","",INDEX('2. závod'!$A:$CM,$K90+3,INDEX('Základní list'!$B:$B,MATCH($J90,'Základní list'!$A:$A,0),1)))</f>
      </c>
      <c r="M90" s="69">
        <f>IF($K90="","",INDEX('2. závod'!$A:$CM,$K90+3,INDEX('Základní list'!$B:$B,MATCH($J90,'Základní list'!$A:$A,0),1)+2))</f>
      </c>
      <c r="N90" s="30"/>
      <c r="O90" s="31"/>
      <c r="P90" s="98">
        <f>IF($K90="","",INDEX('3. závod'!$A:$CM,$K90+3,INDEX('Základní list'!$B:$B,MATCH($N90,'Základní list'!$A:$A,0),1)))</f>
      </c>
      <c r="Q90" s="109">
        <f>IF($O90="","",INDEX('3. závod'!$A:$CM,$O90+3,INDEX('Základní list'!$B:$B,MATCH($N90,'Základní list'!$A:$A,0),1)+2))</f>
      </c>
      <c r="R90" s="109">
        <f>IF($N90="","",SUM(H90,L90,P90))</f>
      </c>
      <c r="S90" s="103">
        <f>IF($O90="","",SUM(I90,M90,Q90))</f>
      </c>
      <c r="T90" s="104">
        <f>IF($R90="","",RANK(S90,S:S,1))</f>
      </c>
      <c r="U90" s="40">
        <f t="shared" si="6"/>
      </c>
      <c r="V90" s="40">
        <f t="shared" si="7"/>
      </c>
      <c r="W90" s="40">
        <f t="shared" si="8"/>
        <v>0</v>
      </c>
    </row>
    <row r="91" spans="1:23" ht="18" customHeight="1">
      <c r="A91" s="92">
        <v>83</v>
      </c>
      <c r="B91" s="33"/>
      <c r="C91" s="34"/>
      <c r="D91" s="35"/>
      <c r="E91" s="96"/>
      <c r="F91" s="36"/>
      <c r="G91" s="34"/>
      <c r="H91" s="28">
        <f>IF($G91="","",INDEX('1. závod'!$A:$CM,$G91+3,INDEX('Základní list'!$B:$B,MATCH($F91,'Základní list'!$A:$A,0),1)))</f>
      </c>
      <c r="I91" s="24">
        <f>IF($G91="","",INDEX('1. závod'!$A:$CL,$G91+3,INDEX('Základní list'!$B:$B,MATCH($F91,'Základní list'!$A:$A,0),1)+2))</f>
      </c>
      <c r="J91" s="30"/>
      <c r="K91" s="31"/>
      <c r="L91" s="68">
        <f>IF($K91="","",INDEX('2. závod'!$A:$CM,$K91+3,INDEX('Základní list'!$B:$B,MATCH($J91,'Základní list'!$A:$A,0),1)))</f>
      </c>
      <c r="M91" s="69">
        <f>IF($K91="","",INDEX('2. závod'!$A:$CM,$K91+3,INDEX('Základní list'!$B:$B,MATCH($J91,'Základní list'!$A:$A,0),1)+2))</f>
      </c>
      <c r="N91" s="30"/>
      <c r="O91" s="31"/>
      <c r="P91" s="98">
        <f>IF($K91="","",INDEX('3. závod'!$A:$CM,$K91+3,INDEX('Základní list'!$B:$B,MATCH($N91,'Základní list'!$A:$A,0),1)))</f>
      </c>
      <c r="Q91" s="109">
        <f>IF($O91="","",INDEX('3. závod'!$A:$CM,$O91+3,INDEX('Základní list'!$B:$B,MATCH($N91,'Základní list'!$A:$A,0),1)+2))</f>
      </c>
      <c r="R91" s="109">
        <f>IF($N91="","",SUM(H91,L91,P91))</f>
      </c>
      <c r="S91" s="103">
        <f>IF($O91="","",SUM(I91,M91,Q91))</f>
      </c>
      <c r="T91" s="104">
        <f>IF($R91="","",RANK(S91,S:S,1))</f>
      </c>
      <c r="U91" s="40">
        <f t="shared" si="6"/>
      </c>
      <c r="V91" s="40">
        <f t="shared" si="7"/>
      </c>
      <c r="W91" s="40">
        <f t="shared" si="8"/>
        <v>0</v>
      </c>
    </row>
    <row r="92" spans="1:23" s="19" customFormat="1" ht="18" customHeight="1">
      <c r="A92" s="92">
        <v>84</v>
      </c>
      <c r="B92" s="33"/>
      <c r="C92" s="34"/>
      <c r="D92" s="35"/>
      <c r="E92" s="106"/>
      <c r="F92" s="36"/>
      <c r="G92" s="34"/>
      <c r="H92" s="28">
        <f>IF($G92="","",INDEX('1. závod'!$A:$CM,$G92+3,INDEX('Základní list'!$B:$B,MATCH($F92,'Základní list'!$A:$A,0),1)))</f>
      </c>
      <c r="I92" s="24">
        <f>IF($G92="","",INDEX('1. závod'!$A:$CL,$G92+3,INDEX('Základní list'!$B:$B,MATCH($F92,'Základní list'!$A:$A,0),1)+2))</f>
      </c>
      <c r="J92" s="30"/>
      <c r="K92" s="31"/>
      <c r="L92" s="68">
        <f>IF($K92="","",INDEX('2. závod'!$A:$CM,$K92+3,INDEX('Základní list'!$B:$B,MATCH($J92,'Základní list'!$A:$A,0),1)))</f>
      </c>
      <c r="M92" s="69">
        <f>IF($K92="","",INDEX('2. závod'!$A:$CM,$K92+3,INDEX('Základní list'!$B:$B,MATCH($J92,'Základní list'!$A:$A,0),1)+2))</f>
      </c>
      <c r="N92" s="30"/>
      <c r="O92" s="31"/>
      <c r="P92" s="98">
        <f>IF($K92="","",INDEX('3. závod'!$A:$CM,$K92+3,INDEX('Základní list'!$B:$B,MATCH($N92,'Základní list'!$A:$A,0),1)))</f>
      </c>
      <c r="Q92" s="109">
        <f>IF($O92="","",INDEX('3. závod'!$A:$CM,$O92+3,INDEX('Základní list'!$B:$B,MATCH($N92,'Základní list'!$A:$A,0),1)+2))</f>
      </c>
      <c r="R92" s="109">
        <f>IF($N92="","",SUM(H92,L92,P92))</f>
      </c>
      <c r="S92" s="103">
        <f>IF($O92="","",SUM(I92,M92,Q92))</f>
      </c>
      <c r="T92" s="104">
        <f>IF($R92="","",RANK(S92,S:S,1))</f>
      </c>
      <c r="U92" s="40">
        <f t="shared" si="6"/>
      </c>
      <c r="V92" s="40">
        <f t="shared" si="7"/>
      </c>
      <c r="W92" s="40">
        <f t="shared" si="8"/>
        <v>0</v>
      </c>
    </row>
    <row r="93" spans="1:23" ht="18" customHeight="1" thickBot="1">
      <c r="A93" s="37"/>
      <c r="B93" s="80"/>
      <c r="C93" s="72"/>
      <c r="D93" s="81"/>
      <c r="E93" s="90"/>
      <c r="F93" s="71"/>
      <c r="G93" s="72"/>
      <c r="H93" s="91">
        <f>IF($G93="","",INDEX('1. závod'!$A:$CM,$G93+3,INDEX('Základní list'!$B:$B,MATCH($F93,'Základní list'!$A:$A,0),1)))</f>
      </c>
      <c r="I93" s="21">
        <f>IF($G93="","",INDEX('1. závod'!$A:$CL,$G93+3,INDEX('Základní list'!$B:$B,MATCH($F93,'Základní list'!$A:$A,0),1)+2))</f>
      </c>
      <c r="J93" s="71"/>
      <c r="K93" s="72"/>
      <c r="L93" s="70">
        <f>IF($K93="","",INDEX('2. závod'!$A:$CM,$K93+3,INDEX('Základní list'!$B:$B,MATCH($J93,'Základní list'!$A:$A,0),1)))</f>
      </c>
      <c r="M93" s="22">
        <f>IF($K93="","",INDEX('2. závod'!$A:$CM,$K93+3,INDEX('Základní list'!$B:$B,MATCH($J93,'Základní list'!$A:$A,0),1)+2))</f>
      </c>
      <c r="N93" s="71"/>
      <c r="O93" s="72"/>
      <c r="P93" s="98">
        <f>IF($K93="","",INDEX('3. závod'!$A:$CM,$K93+3,INDEX('Základní list'!$B:$B,MATCH($N93,'Základní list'!$A:$A,0),1)))</f>
      </c>
      <c r="Q93" s="109">
        <f>IF($O93="","",INDEX('3. závod'!$A:$CM,$O93+3,INDEX('Základní list'!$B:$B,MATCH($N93,'Základní list'!$A:$A,0),1)+2))</f>
      </c>
      <c r="R93" s="109">
        <f>IF($N93="","",SUM(H93,L93,P93))</f>
      </c>
      <c r="S93" s="103">
        <f>IF($O93="","",SUM(I93,M93,Q93))</f>
      </c>
      <c r="T93" s="104">
        <f>IF($R93="","",RANK(S93,S:S,1))</f>
      </c>
      <c r="U93" s="40">
        <f t="shared" si="4"/>
      </c>
      <c r="V93" s="40">
        <f t="shared" si="5"/>
      </c>
      <c r="W93" s="40">
        <f t="shared" si="8"/>
        <v>0</v>
      </c>
    </row>
    <row r="94" spans="1:20" ht="12.75" collapsed="1">
      <c r="A94" s="20"/>
      <c r="B94" s="25"/>
      <c r="C94" s="20"/>
      <c r="D94" s="20"/>
      <c r="E94" s="20"/>
      <c r="F94" s="20"/>
      <c r="G94" s="20"/>
      <c r="H94" s="29"/>
      <c r="I94" s="20"/>
      <c r="J94" s="20"/>
      <c r="K94" s="20"/>
      <c r="L94" s="29"/>
      <c r="M94" s="20"/>
      <c r="N94" s="20"/>
      <c r="O94" s="20"/>
      <c r="P94" s="20"/>
      <c r="Q94" s="20"/>
      <c r="R94" s="29"/>
      <c r="S94" s="20"/>
      <c r="T94" s="20"/>
    </row>
    <row r="95" spans="1:20" ht="12.75">
      <c r="A95" s="119" t="s">
        <v>12</v>
      </c>
      <c r="B95" s="119"/>
      <c r="C95" s="119"/>
      <c r="D95" s="119" t="s">
        <v>31</v>
      </c>
      <c r="E95" s="119"/>
      <c r="F95" s="119"/>
      <c r="G95" s="119"/>
      <c r="H95" s="119"/>
      <c r="I95" s="38"/>
      <c r="J95" s="38"/>
      <c r="K95" s="38"/>
      <c r="L95" s="38"/>
      <c r="M95" s="139" t="s">
        <v>18</v>
      </c>
      <c r="N95" s="139"/>
      <c r="O95" s="139"/>
      <c r="P95" s="139"/>
      <c r="Q95" s="139"/>
      <c r="R95" s="139"/>
      <c r="S95" s="139"/>
      <c r="T95" s="139"/>
    </row>
  </sheetData>
  <sheetProtection formatCells="0" formatColumns="0" formatRows="0" sort="0" autoFilter="0"/>
  <autoFilter ref="A8:W93"/>
  <mergeCells count="30">
    <mergeCell ref="L4:T4"/>
    <mergeCell ref="V6:V8"/>
    <mergeCell ref="F7:G7"/>
    <mergeCell ref="T7:T8"/>
    <mergeCell ref="S7:S8"/>
    <mergeCell ref="U6:U8"/>
    <mergeCell ref="N6:Q6"/>
    <mergeCell ref="N7:O7"/>
    <mergeCell ref="P7:P8"/>
    <mergeCell ref="Q7:Q8"/>
    <mergeCell ref="B6:E7"/>
    <mergeCell ref="M95:T95"/>
    <mergeCell ref="A95:C95"/>
    <mergeCell ref="D95:H95"/>
    <mergeCell ref="J7:K7"/>
    <mergeCell ref="R7:R8"/>
    <mergeCell ref="M7:M8"/>
    <mergeCell ref="L7:L8"/>
    <mergeCell ref="H7:H8"/>
    <mergeCell ref="I7:I8"/>
    <mergeCell ref="A1:T1"/>
    <mergeCell ref="R6:T6"/>
    <mergeCell ref="A6:A8"/>
    <mergeCell ref="B2:I2"/>
    <mergeCell ref="B3:I3"/>
    <mergeCell ref="J6:M6"/>
    <mergeCell ref="J2:T2"/>
    <mergeCell ref="J3:T3"/>
    <mergeCell ref="F6:I6"/>
    <mergeCell ref="B4:I4"/>
  </mergeCells>
  <printOptions horizontalCentered="1"/>
  <pageMargins left="0.2362204724409449" right="0.1968503937007874" top="0.2362204724409449" bottom="0.35" header="0.2362204724409449" footer="0.1968503937007874"/>
  <pageSetup cellComments="asDisplayed" horizontalDpi="300" verticalDpi="300" orientation="portrait" paperSize="9" scale="49" r:id="rId1"/>
  <headerFooter alignWithMargins="0">
    <oddFooter>&amp;CStránka &amp;P z &amp;N&amp;R&amp;F</oddFooter>
  </headerFooter>
  <rowBreaks count="1" manualBreakCount="1">
    <brk id="9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31"/>
  <sheetViews>
    <sheetView showGridLines="0" view="pageBreakPreview" zoomScale="70" zoomScaleNormal="50" zoomScaleSheetLayoutView="70"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4" sqref="A4:IV4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4" customWidth="1"/>
    <col min="4" max="4" width="4.00390625" style="14" hidden="1" customWidth="1"/>
    <col min="5" max="5" width="8.00390625" style="8" customWidth="1"/>
    <col min="6" max="6" width="21.00390625" style="8" customWidth="1"/>
    <col min="7" max="7" width="37.00390625" style="16" customWidth="1"/>
    <col min="8" max="8" width="15.375" style="14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4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4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4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4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4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4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4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4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4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4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4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13" customWidth="1"/>
    <col min="67" max="174" width="5.25390625" style="13" customWidth="1"/>
    <col min="175" max="16384" width="5.25390625" style="14" customWidth="1"/>
  </cols>
  <sheetData>
    <row r="1" spans="1:66" ht="16.5" customHeight="1">
      <c r="A1" s="158" t="s">
        <v>13</v>
      </c>
      <c r="B1" s="155" t="s">
        <v>29</v>
      </c>
      <c r="C1" s="156"/>
      <c r="D1" s="156"/>
      <c r="E1" s="156"/>
      <c r="F1" s="157"/>
      <c r="G1" s="155" t="s">
        <v>29</v>
      </c>
      <c r="H1" s="156"/>
      <c r="I1" s="156"/>
      <c r="J1" s="156"/>
      <c r="K1" s="157"/>
      <c r="L1" s="155" t="s">
        <v>29</v>
      </c>
      <c r="M1" s="156"/>
      <c r="N1" s="156"/>
      <c r="O1" s="156"/>
      <c r="P1" s="157"/>
      <c r="Q1" s="155" t="s">
        <v>29</v>
      </c>
      <c r="R1" s="156"/>
      <c r="S1" s="156"/>
      <c r="T1" s="156"/>
      <c r="U1" s="157"/>
      <c r="V1" s="155" t="s">
        <v>29</v>
      </c>
      <c r="W1" s="156"/>
      <c r="X1" s="156"/>
      <c r="Y1" s="156"/>
      <c r="Z1" s="157"/>
      <c r="AA1" s="155" t="s">
        <v>29</v>
      </c>
      <c r="AB1" s="156"/>
      <c r="AC1" s="156"/>
      <c r="AD1" s="156"/>
      <c r="AE1" s="157"/>
      <c r="AF1" s="155" t="s">
        <v>29</v>
      </c>
      <c r="AG1" s="156"/>
      <c r="AH1" s="156"/>
      <c r="AI1" s="156"/>
      <c r="AJ1" s="157"/>
      <c r="AK1" s="155" t="s">
        <v>29</v>
      </c>
      <c r="AL1" s="156"/>
      <c r="AM1" s="156"/>
      <c r="AN1" s="156"/>
      <c r="AO1" s="157"/>
      <c r="AP1" s="155" t="s">
        <v>29</v>
      </c>
      <c r="AQ1" s="156"/>
      <c r="AR1" s="156"/>
      <c r="AS1" s="156"/>
      <c r="AT1" s="157"/>
      <c r="AU1" s="155" t="s">
        <v>29</v>
      </c>
      <c r="AV1" s="156"/>
      <c r="AW1" s="156"/>
      <c r="AX1" s="156"/>
      <c r="AY1" s="157"/>
      <c r="AZ1" s="155" t="s">
        <v>29</v>
      </c>
      <c r="BA1" s="156"/>
      <c r="BB1" s="156"/>
      <c r="BC1" s="156"/>
      <c r="BD1" s="157"/>
      <c r="BE1" s="155" t="s">
        <v>29</v>
      </c>
      <c r="BF1" s="156"/>
      <c r="BG1" s="156"/>
      <c r="BH1" s="156"/>
      <c r="BI1" s="157"/>
      <c r="BJ1" s="155" t="s">
        <v>29</v>
      </c>
      <c r="BK1" s="156"/>
      <c r="BL1" s="156"/>
      <c r="BM1" s="156"/>
      <c r="BN1" s="157"/>
    </row>
    <row r="2" spans="1:174" s="8" customFormat="1" ht="16.5" customHeight="1" thickBot="1">
      <c r="A2" s="159"/>
      <c r="B2" s="152" t="str">
        <f>IF(ISBLANK('Základní list'!$A11),"",'Základní list'!$A11)</f>
        <v>A</v>
      </c>
      <c r="C2" s="153"/>
      <c r="D2" s="153"/>
      <c r="E2" s="153"/>
      <c r="F2" s="154"/>
      <c r="G2" s="152" t="str">
        <f>IF(ISBLANK('Základní list'!$A12),"",'Základní list'!$A12)</f>
        <v>B</v>
      </c>
      <c r="H2" s="153"/>
      <c r="I2" s="153"/>
      <c r="J2" s="153"/>
      <c r="K2" s="154"/>
      <c r="L2" s="152" t="str">
        <f>IF(ISBLANK('Základní list'!$A13),"",'Základní list'!$A13)</f>
        <v>C</v>
      </c>
      <c r="M2" s="153"/>
      <c r="N2" s="153"/>
      <c r="O2" s="153"/>
      <c r="P2" s="154"/>
      <c r="Q2" s="152" t="str">
        <f>IF(ISBLANK('Základní list'!$A14),"",'Základní list'!$A14)</f>
        <v>D</v>
      </c>
      <c r="R2" s="153"/>
      <c r="S2" s="153"/>
      <c r="T2" s="153"/>
      <c r="U2" s="154"/>
      <c r="V2" s="152" t="str">
        <f>IF(ISBLANK('Základní list'!$A15),"",'Základní list'!$A15)</f>
        <v>E</v>
      </c>
      <c r="W2" s="153"/>
      <c r="X2" s="153"/>
      <c r="Y2" s="153"/>
      <c r="Z2" s="154"/>
      <c r="AA2" s="152" t="str">
        <f>IF(ISBLANK('Základní list'!$A16),"",'Základní list'!$A16)</f>
        <v>F</v>
      </c>
      <c r="AB2" s="153"/>
      <c r="AC2" s="153"/>
      <c r="AD2" s="153"/>
      <c r="AE2" s="154"/>
      <c r="AF2" s="152" t="str">
        <f>IF(ISBLANK('Základní list'!$A17),"",'Základní list'!$A17)</f>
        <v>G</v>
      </c>
      <c r="AG2" s="153"/>
      <c r="AH2" s="153"/>
      <c r="AI2" s="153"/>
      <c r="AJ2" s="154"/>
      <c r="AK2" s="152" t="str">
        <f>IF(ISBLANK('Základní list'!$A18),"",'Základní list'!$A18)</f>
        <v>H</v>
      </c>
      <c r="AL2" s="153"/>
      <c r="AM2" s="153"/>
      <c r="AN2" s="153"/>
      <c r="AO2" s="154"/>
      <c r="AP2" s="152" t="str">
        <f>IF(ISBLANK('Základní list'!$A19),"",'Základní list'!$A19)</f>
        <v>I</v>
      </c>
      <c r="AQ2" s="153"/>
      <c r="AR2" s="153"/>
      <c r="AS2" s="153"/>
      <c r="AT2" s="154"/>
      <c r="AU2" s="152" t="str">
        <f>IF(ISBLANK('Základní list'!$A20),"",'Základní list'!$A20)</f>
        <v>J</v>
      </c>
      <c r="AV2" s="153"/>
      <c r="AW2" s="153"/>
      <c r="AX2" s="153"/>
      <c r="AY2" s="154"/>
      <c r="AZ2" s="152" t="str">
        <f>IF(ISBLANK('Základní list'!$A21),"",'Základní list'!$A21)</f>
        <v>K</v>
      </c>
      <c r="BA2" s="153"/>
      <c r="BB2" s="153"/>
      <c r="BC2" s="153"/>
      <c r="BD2" s="154"/>
      <c r="BE2" s="152" t="str">
        <f>IF(ISBLANK('Základní list'!$A22),"",'Základní list'!$A22)</f>
        <v>L</v>
      </c>
      <c r="BF2" s="153"/>
      <c r="BG2" s="153"/>
      <c r="BH2" s="153"/>
      <c r="BI2" s="154"/>
      <c r="BJ2" s="152" t="str">
        <f>IF(ISBLANK('Základní list'!$A23),"",'Základní list'!$A23)</f>
        <v>M</v>
      </c>
      <c r="BK2" s="153"/>
      <c r="BL2" s="153"/>
      <c r="BM2" s="153"/>
      <c r="BN2" s="15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</row>
    <row r="3" spans="1:174" s="9" customFormat="1" ht="25.5" customHeight="1" thickBot="1">
      <c r="A3" s="160"/>
      <c r="B3" s="1" t="s">
        <v>14</v>
      </c>
      <c r="C3" s="2" t="s">
        <v>15</v>
      </c>
      <c r="D3" s="41" t="s">
        <v>28</v>
      </c>
      <c r="E3" s="56" t="s">
        <v>16</v>
      </c>
      <c r="F3" s="58"/>
      <c r="G3" s="1" t="s">
        <v>14</v>
      </c>
      <c r="H3" s="2" t="s">
        <v>15</v>
      </c>
      <c r="I3" s="41" t="s">
        <v>28</v>
      </c>
      <c r="J3" s="56" t="s">
        <v>16</v>
      </c>
      <c r="K3" s="58"/>
      <c r="L3" s="1" t="s">
        <v>14</v>
      </c>
      <c r="M3" s="2" t="s">
        <v>15</v>
      </c>
      <c r="N3" s="41" t="s">
        <v>28</v>
      </c>
      <c r="O3" s="56" t="s">
        <v>16</v>
      </c>
      <c r="P3" s="58" t="s">
        <v>52</v>
      </c>
      <c r="Q3" s="1" t="s">
        <v>14</v>
      </c>
      <c r="R3" s="2" t="s">
        <v>15</v>
      </c>
      <c r="S3" s="41" t="s">
        <v>28</v>
      </c>
      <c r="T3" s="56" t="s">
        <v>16</v>
      </c>
      <c r="U3" s="58" t="s">
        <v>52</v>
      </c>
      <c r="V3" s="1" t="s">
        <v>14</v>
      </c>
      <c r="W3" s="2" t="s">
        <v>15</v>
      </c>
      <c r="X3" s="41" t="s">
        <v>28</v>
      </c>
      <c r="Y3" s="56" t="s">
        <v>16</v>
      </c>
      <c r="Z3" s="58" t="s">
        <v>52</v>
      </c>
      <c r="AA3" s="1" t="s">
        <v>14</v>
      </c>
      <c r="AB3" s="2" t="s">
        <v>15</v>
      </c>
      <c r="AC3" s="41" t="s">
        <v>28</v>
      </c>
      <c r="AD3" s="56" t="s">
        <v>16</v>
      </c>
      <c r="AE3" s="58" t="s">
        <v>52</v>
      </c>
      <c r="AF3" s="1" t="s">
        <v>14</v>
      </c>
      <c r="AG3" s="2" t="s">
        <v>15</v>
      </c>
      <c r="AH3" s="41" t="s">
        <v>28</v>
      </c>
      <c r="AI3" s="56" t="s">
        <v>16</v>
      </c>
      <c r="AJ3" s="58" t="s">
        <v>52</v>
      </c>
      <c r="AK3" s="1" t="s">
        <v>14</v>
      </c>
      <c r="AL3" s="2" t="s">
        <v>15</v>
      </c>
      <c r="AM3" s="41" t="s">
        <v>28</v>
      </c>
      <c r="AN3" s="56" t="s">
        <v>16</v>
      </c>
      <c r="AO3" s="58" t="s">
        <v>52</v>
      </c>
      <c r="AP3" s="1" t="s">
        <v>14</v>
      </c>
      <c r="AQ3" s="2" t="s">
        <v>15</v>
      </c>
      <c r="AR3" s="41" t="s">
        <v>28</v>
      </c>
      <c r="AS3" s="56" t="s">
        <v>16</v>
      </c>
      <c r="AT3" s="58" t="s">
        <v>52</v>
      </c>
      <c r="AU3" s="1" t="s">
        <v>14</v>
      </c>
      <c r="AV3" s="2" t="s">
        <v>15</v>
      </c>
      <c r="AW3" s="41" t="s">
        <v>28</v>
      </c>
      <c r="AX3" s="56" t="s">
        <v>16</v>
      </c>
      <c r="AY3" s="58" t="s">
        <v>52</v>
      </c>
      <c r="AZ3" s="1" t="s">
        <v>14</v>
      </c>
      <c r="BA3" s="2" t="s">
        <v>15</v>
      </c>
      <c r="BB3" s="41" t="s">
        <v>28</v>
      </c>
      <c r="BC3" s="56" t="s">
        <v>16</v>
      </c>
      <c r="BD3" s="58" t="s">
        <v>52</v>
      </c>
      <c r="BE3" s="1" t="s">
        <v>14</v>
      </c>
      <c r="BF3" s="2" t="s">
        <v>15</v>
      </c>
      <c r="BG3" s="41" t="s">
        <v>28</v>
      </c>
      <c r="BH3" s="56" t="s">
        <v>16</v>
      </c>
      <c r="BI3" s="58" t="s">
        <v>52</v>
      </c>
      <c r="BJ3" s="1" t="s">
        <v>14</v>
      </c>
      <c r="BK3" s="2" t="s">
        <v>15</v>
      </c>
      <c r="BL3" s="41" t="s">
        <v>28</v>
      </c>
      <c r="BM3" s="56" t="s">
        <v>16</v>
      </c>
      <c r="BN3" s="58" t="s">
        <v>52</v>
      </c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</row>
    <row r="4" spans="1:174" s="10" customFormat="1" ht="34.5" customHeight="1">
      <c r="A4" s="3">
        <v>1</v>
      </c>
      <c r="B4" s="61" t="str">
        <f>IF(ISNA(MATCH(CONCATENATE(B$2,$A4),'[1]Výsledková listina'!$Q:$Q,0)),"",INDEX('[1]Výsledková listina'!$B:$B,MATCH(CONCATENATE(B$2,$A4),'[1]Výsledková listina'!$Q:$Q,0),1))</f>
        <v>Horvát Dušan</v>
      </c>
      <c r="C4" s="4">
        <v>0</v>
      </c>
      <c r="D4" s="42">
        <f aca="true" t="shared" si="0" ref="D4:D28">IF(C4="","",RANK(C4,C$1:C$65536,0))</f>
        <v>12</v>
      </c>
      <c r="E4" s="57">
        <f aca="true" t="shared" si="1" ref="E4:E28">IF(C4="","",((RANK(C4,C$1:C$65536,0))+(FREQUENCY(D$1:D$65536,D4)))/2)</f>
        <v>12.5</v>
      </c>
      <c r="F4" s="59"/>
      <c r="G4" s="61" t="str">
        <f>IF(ISNA(MATCH(CONCATENATE(G$2,$A4),'[1]Výsledková listina'!$Q:$Q,0)),"",INDEX('[1]Výsledková listina'!$B:$B,MATCH(CONCATENATE(G$2,$A4),'[1]Výsledková listina'!$Q:$Q,0),1))</f>
        <v>Mikeš František</v>
      </c>
      <c r="H4" s="4">
        <v>0</v>
      </c>
      <c r="I4" s="42">
        <f aca="true" t="shared" si="2" ref="I4:I28">IF(H4="","",RANK(H4,H$1:H$65536,0))</f>
        <v>10</v>
      </c>
      <c r="J4" s="57">
        <f aca="true" t="shared" si="3" ref="J4:J28">IF(H4="","",((RANK(H4,H$1:H$65536,0))+(FREQUENCY(I$1:I$65536,I4)))/2)</f>
        <v>11</v>
      </c>
      <c r="K4" s="59"/>
      <c r="L4" s="61" t="str">
        <f>IF(ISNA(MATCH(CONCATENATE(L$2,$A4),'[1]Výsledková listina'!$Q:$Q,0)),"",INDEX('[1]Výsledková listina'!$B:$B,MATCH(CONCATENATE(L$2,$A4),'[1]Výsledková listina'!$Q:$Q,0),1))</f>
        <v>Fejfar Kamil</v>
      </c>
      <c r="M4" s="4">
        <v>860</v>
      </c>
      <c r="N4" s="42">
        <f aca="true" t="shared" si="4" ref="N4:N28">IF(M4="","",RANK(M4,M$1:M$65536,0))</f>
        <v>6</v>
      </c>
      <c r="O4" s="57">
        <f aca="true" t="shared" si="5" ref="O4:O28">IF(M4="","",((RANK(M4,M$1:M$65536,0))+(FREQUENCY(N$1:N$65536,N4)))/2)</f>
        <v>6.5</v>
      </c>
      <c r="P4" s="59"/>
      <c r="Q4" s="61" t="str">
        <f>IF(ISNA(MATCH(CONCATENATE(Q$2,$A4),'[1]Výsledková listina'!$Q:$Q,0)),"",INDEX('[1]Výsledková listina'!$B:$B,MATCH(CONCATENATE(Q$2,$A4),'[1]Výsledková listina'!$Q:$Q,0),1))</f>
        <v>Malypetr Zdeněk</v>
      </c>
      <c r="R4" s="4">
        <v>0</v>
      </c>
      <c r="S4" s="42">
        <f aca="true" t="shared" si="6" ref="S4:S28">IF(R4="","",RANK(R4,R$1:R$65536,0))</f>
        <v>12</v>
      </c>
      <c r="T4" s="57">
        <f aca="true" t="shared" si="7" ref="T4:T28">IF(R4="","",((RANK(R4,R$1:R$65536,0))+(FREQUENCY(S$1:S$65536,S4)))/2)</f>
        <v>12.5</v>
      </c>
      <c r="U4" s="59"/>
      <c r="V4" s="61">
        <f>IF(ISNA(MATCH(CONCATENATE(V$2,$A4),'Výsledková listina'!$U:$U,0)),"",INDEX('Výsledková listina'!$B:$B,MATCH(CONCATENATE(V$2,$A4),'Výsledková listina'!$U:$U,0),1))</f>
      </c>
      <c r="W4" s="4"/>
      <c r="X4" s="42">
        <f aca="true" t="shared" si="8" ref="X4:X28">IF(W4="","",RANK(W4,W$1:W$65536,0))</f>
      </c>
      <c r="Y4" s="57">
        <f aca="true" t="shared" si="9" ref="Y4:Y28">IF(W4="","",((RANK(W4,W$1:W$65536,0))+(FREQUENCY(X$1:X$65536,X4)))/2)</f>
      </c>
      <c r="Z4" s="59"/>
      <c r="AA4" s="61">
        <f>IF(ISNA(MATCH(CONCATENATE(AA$2,$A4),'Výsledková listina'!$U:$U,0)),"",INDEX('Výsledková listina'!$B:$B,MATCH(CONCATENATE(AA$2,$A4),'Výsledková listina'!$U:$U,0),1))</f>
      </c>
      <c r="AB4" s="4"/>
      <c r="AC4" s="42">
        <f aca="true" t="shared" si="10" ref="AC4:AC28">IF(AB4="","",RANK(AB4,AB$1:AB$65536,0))</f>
      </c>
      <c r="AD4" s="57">
        <f aca="true" t="shared" si="11" ref="AD4:AD28">IF(AB4="","",((RANK(AB4,AB$1:AB$65536,0))+(FREQUENCY(AC$1:AC$65536,AC4)))/2)</f>
      </c>
      <c r="AE4" s="59"/>
      <c r="AF4" s="61">
        <f>IF(ISNA(MATCH(CONCATENATE(AF$2,$A4),'Výsledková listina'!$U:$U,0)),"",INDEX('Výsledková listina'!$B:$B,MATCH(CONCATENATE(AF$2,$A4),'Výsledková listina'!$U:$U,0),1))</f>
      </c>
      <c r="AG4" s="4"/>
      <c r="AH4" s="42">
        <f aca="true" t="shared" si="12" ref="AH4:AH28">IF(AG4="","",RANK(AG4,AG$1:AG$65536,0))</f>
      </c>
      <c r="AI4" s="57">
        <f aca="true" t="shared" si="13" ref="AI4:AI28">IF(AG4="","",((RANK(AG4,AG$1:AG$65536,0))+(FREQUENCY(AH$1:AH$65536,AH4)))/2)</f>
      </c>
      <c r="AJ4" s="59"/>
      <c r="AK4" s="61">
        <f>IF(ISNA(MATCH(CONCATENATE(AK$2,$A4),'Výsledková listina'!$U:$U,0)),"",INDEX('Výsledková listina'!$B:$B,MATCH(CONCATENATE(AK$2,$A4),'Výsledková listina'!$U:$U,0),1))</f>
      </c>
      <c r="AL4" s="4"/>
      <c r="AM4" s="42">
        <f aca="true" t="shared" si="14" ref="AM4:AM28">IF(AL4="","",RANK(AL4,AL$1:AL$65536,0))</f>
      </c>
      <c r="AN4" s="57">
        <f aca="true" t="shared" si="15" ref="AN4:AN28">IF(AL4="","",((RANK(AL4,AL$1:AL$65536,0))+(FREQUENCY(AM$1:AM$65536,AM4)))/2)</f>
      </c>
      <c r="AO4" s="59"/>
      <c r="AP4" s="61">
        <f>IF(ISNA(MATCH(CONCATENATE(AP$2,$A4),'Výsledková listina'!$U:$U,0)),"",INDEX('Výsledková listina'!$B:$B,MATCH(CONCATENATE(AP$2,$A4),'Výsledková listina'!$U:$U,0),1))</f>
      </c>
      <c r="AQ4" s="4"/>
      <c r="AR4" s="42">
        <f aca="true" t="shared" si="16" ref="AR4:AR28">IF(AQ4="","",RANK(AQ4,AQ$1:AQ$65536,0))</f>
      </c>
      <c r="AS4" s="57">
        <f aca="true" t="shared" si="17" ref="AS4:AS28">IF(AQ4="","",((RANK(AQ4,AQ$1:AQ$65536,0))+(FREQUENCY(AR$1:AR$65536,AR4)))/2)</f>
      </c>
      <c r="AT4" s="59"/>
      <c r="AU4" s="61">
        <f>IF(ISNA(MATCH(CONCATENATE(AU$2,$A4),'Výsledková listina'!$U:$U,0)),"",INDEX('Výsledková listina'!$B:$B,MATCH(CONCATENATE(AU$2,$A4),'Výsledková listina'!$U:$U,0),1))</f>
      </c>
      <c r="AV4" s="4"/>
      <c r="AW4" s="42">
        <f aca="true" t="shared" si="18" ref="AW4:AW28">IF(AV4="","",RANK(AV4,AV$1:AV$65536,0))</f>
      </c>
      <c r="AX4" s="57">
        <f aca="true" t="shared" si="19" ref="AX4:AX28">IF(AV4="","",((RANK(AV4,AV$1:AV$65536,0))+(FREQUENCY(AW$1:AW$65536,AW4)))/2)</f>
      </c>
      <c r="AY4" s="59"/>
      <c r="AZ4" s="61">
        <f>IF(ISNA(MATCH(CONCATENATE(AZ$2,$A4),'Výsledková listina'!$U:$U,0)),"",INDEX('Výsledková listina'!$B:$B,MATCH(CONCATENATE(AZ$2,$A4),'Výsledková listina'!$U:$U,0),1))</f>
      </c>
      <c r="BA4" s="4"/>
      <c r="BB4" s="42">
        <f aca="true" t="shared" si="20" ref="BB4:BB28">IF(BA4="","",RANK(BA4,BA$1:BA$65536,0))</f>
      </c>
      <c r="BC4" s="57">
        <f aca="true" t="shared" si="21" ref="BC4:BC28">IF(BA4="","",((RANK(BA4,BA$1:BA$65536,0))+(FREQUENCY(BB$1:BB$65536,BB4)))/2)</f>
      </c>
      <c r="BD4" s="59"/>
      <c r="BE4" s="61">
        <f>IF(ISNA(MATCH(CONCATENATE(BE$2,$A4),'Výsledková listina'!$U:$U,0)),"",INDEX('Výsledková listina'!$B:$B,MATCH(CONCATENATE(BE$2,$A4),'Výsledková listina'!$U:$U,0),1))</f>
      </c>
      <c r="BF4" s="4"/>
      <c r="BG4" s="42">
        <f aca="true" t="shared" si="22" ref="BG4:BG28">IF(BF4="","",RANK(BF4,BF$1:BF$65536,0))</f>
      </c>
      <c r="BH4" s="57">
        <f aca="true" t="shared" si="23" ref="BH4:BH28">IF(BF4="","",((RANK(BF4,BF$1:BF$65536,0))+(FREQUENCY(BG$1:BG$65536,BG4)))/2)</f>
      </c>
      <c r="BI4" s="59"/>
      <c r="BJ4" s="61">
        <f>IF(ISNA(MATCH(CONCATENATE(BJ$2,$A4),'Výsledková listina'!$U:$U,0)),"",INDEX('Výsledková listina'!$B:$B,MATCH(CONCATENATE(BJ$2,$A4),'Výsledková listina'!$U:$U,0),1))</f>
      </c>
      <c r="BK4" s="4"/>
      <c r="BL4" s="42">
        <f aca="true" t="shared" si="24" ref="BL4:BL28">IF(BK4="","",RANK(BK4,BK$1:BK$65536,0))</f>
      </c>
      <c r="BM4" s="57">
        <f aca="true" t="shared" si="25" ref="BM4:BM28">IF(BK4="","",((RANK(BK4,BK$1:BK$65536,0))+(FREQUENCY(BL$1:BL$65536,BL4)))/2)</f>
      </c>
      <c r="BN4" s="59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</row>
    <row r="5" spans="1:174" s="10" customFormat="1" ht="34.5" customHeight="1">
      <c r="A5" s="5">
        <v>2</v>
      </c>
      <c r="B5" s="61" t="str">
        <f>IF(ISNA(MATCH(CONCATENATE(B$2,$A5),'[1]Výsledková listina'!$Q:$Q,0)),"",INDEX('[1]Výsledková listina'!$B:$B,MATCH(CONCATENATE(B$2,$A5),'[1]Výsledková listina'!$Q:$Q,0),1))</f>
        <v>Tůma David</v>
      </c>
      <c r="C5" s="4">
        <v>2160</v>
      </c>
      <c r="D5" s="42">
        <f t="shared" si="0"/>
        <v>5</v>
      </c>
      <c r="E5" s="57">
        <f t="shared" si="1"/>
        <v>5</v>
      </c>
      <c r="F5" s="60"/>
      <c r="G5" s="61" t="str">
        <f>IF(ISNA(MATCH(CONCATENATE(G$2,$A5),'[1]Výsledková listina'!$Q:$Q,0)),"",INDEX('[1]Výsledková listina'!$B:$B,MATCH(CONCATENATE(G$2,$A5),'[1]Výsledková listina'!$Q:$Q,0),1))</f>
        <v>Vlasáková Markéta</v>
      </c>
      <c r="H5" s="4">
        <v>10</v>
      </c>
      <c r="I5" s="42">
        <f t="shared" si="2"/>
        <v>8</v>
      </c>
      <c r="J5" s="57">
        <f t="shared" si="3"/>
        <v>8.5</v>
      </c>
      <c r="K5" s="60"/>
      <c r="L5" s="61" t="str">
        <f>IF(ISNA(MATCH(CONCATENATE(L$2,$A5),'[1]Výsledková listina'!$Q:$Q,0)),"",INDEX('[1]Výsledková listina'!$B:$B,MATCH(CONCATENATE(L$2,$A5),'[1]Výsledková listina'!$Q:$Q,0),1))</f>
        <v>Linhart Luděk</v>
      </c>
      <c r="M5" s="4">
        <v>20</v>
      </c>
      <c r="N5" s="42">
        <f t="shared" si="4"/>
        <v>11</v>
      </c>
      <c r="O5" s="57">
        <f t="shared" si="5"/>
        <v>11</v>
      </c>
      <c r="P5" s="60"/>
      <c r="Q5" s="61" t="str">
        <f>IF(ISNA(MATCH(CONCATENATE(Q$2,$A5),'[1]Výsledková listina'!$Q:$Q,0)),"",INDEX('[1]Výsledková listina'!$B:$B,MATCH(CONCATENATE(Q$2,$A5),'[1]Výsledková listina'!$Q:$Q,0),1))</f>
        <v>Pokorný František</v>
      </c>
      <c r="R5" s="4">
        <v>1400</v>
      </c>
      <c r="S5" s="42">
        <f t="shared" si="6"/>
        <v>8</v>
      </c>
      <c r="T5" s="57">
        <f t="shared" si="7"/>
        <v>8</v>
      </c>
      <c r="U5" s="60"/>
      <c r="V5" s="61">
        <f>IF(ISNA(MATCH(CONCATENATE(V$2,$A5),'Výsledková listina'!$U:$U,0)),"",INDEX('Výsledková listina'!$B:$B,MATCH(CONCATENATE(V$2,$A5),'Výsledková listina'!$U:$U,0),1))</f>
      </c>
      <c r="W5" s="4"/>
      <c r="X5" s="42">
        <f t="shared" si="8"/>
      </c>
      <c r="Y5" s="57">
        <f t="shared" si="9"/>
      </c>
      <c r="Z5" s="60"/>
      <c r="AA5" s="61">
        <f>IF(ISNA(MATCH(CONCATENATE(AA$2,$A5),'Výsledková listina'!$U:$U,0)),"",INDEX('Výsledková listina'!$B:$B,MATCH(CONCATENATE(AA$2,$A5),'Výsledková listina'!$U:$U,0),1))</f>
      </c>
      <c r="AB5" s="4"/>
      <c r="AC5" s="42">
        <f t="shared" si="10"/>
      </c>
      <c r="AD5" s="57">
        <f t="shared" si="11"/>
      </c>
      <c r="AE5" s="60"/>
      <c r="AF5" s="61">
        <f>IF(ISNA(MATCH(CONCATENATE(AF$2,$A5),'Výsledková listina'!$U:$U,0)),"",INDEX('Výsledková listina'!$B:$B,MATCH(CONCATENATE(AF$2,$A5),'Výsledková listina'!$U:$U,0),1))</f>
      </c>
      <c r="AG5" s="4"/>
      <c r="AH5" s="42">
        <f t="shared" si="12"/>
      </c>
      <c r="AI5" s="57">
        <f t="shared" si="13"/>
      </c>
      <c r="AJ5" s="60"/>
      <c r="AK5" s="61">
        <f>IF(ISNA(MATCH(CONCATENATE(AK$2,$A5),'Výsledková listina'!$U:$U,0)),"",INDEX('Výsledková listina'!$B:$B,MATCH(CONCATENATE(AK$2,$A5),'Výsledková listina'!$U:$U,0),1))</f>
      </c>
      <c r="AL5" s="4"/>
      <c r="AM5" s="42">
        <f t="shared" si="14"/>
      </c>
      <c r="AN5" s="57">
        <f t="shared" si="15"/>
      </c>
      <c r="AO5" s="60"/>
      <c r="AP5" s="61">
        <f>IF(ISNA(MATCH(CONCATENATE(AP$2,$A5),'Výsledková listina'!$U:$U,0)),"",INDEX('Výsledková listina'!$B:$B,MATCH(CONCATENATE(AP$2,$A5),'Výsledková listina'!$U:$U,0),1))</f>
      </c>
      <c r="AQ5" s="4"/>
      <c r="AR5" s="42">
        <f t="shared" si="16"/>
      </c>
      <c r="AS5" s="57">
        <f t="shared" si="17"/>
      </c>
      <c r="AT5" s="60"/>
      <c r="AU5" s="61">
        <f>IF(ISNA(MATCH(CONCATENATE(AU$2,$A5),'Výsledková listina'!$U:$U,0)),"",INDEX('Výsledková listina'!$B:$B,MATCH(CONCATENATE(AU$2,$A5),'Výsledková listina'!$U:$U,0),1))</f>
      </c>
      <c r="AV5" s="4"/>
      <c r="AW5" s="42">
        <f t="shared" si="18"/>
      </c>
      <c r="AX5" s="57">
        <f t="shared" si="19"/>
      </c>
      <c r="AY5" s="60"/>
      <c r="AZ5" s="61">
        <f>IF(ISNA(MATCH(CONCATENATE(AZ$2,$A5),'Výsledková listina'!$U:$U,0)),"",INDEX('Výsledková listina'!$B:$B,MATCH(CONCATENATE(AZ$2,$A5),'Výsledková listina'!$U:$U,0),1))</f>
      </c>
      <c r="BA5" s="4"/>
      <c r="BB5" s="42">
        <f t="shared" si="20"/>
      </c>
      <c r="BC5" s="57">
        <f t="shared" si="21"/>
      </c>
      <c r="BD5" s="60"/>
      <c r="BE5" s="61">
        <f>IF(ISNA(MATCH(CONCATENATE(BE$2,$A5),'Výsledková listina'!$U:$U,0)),"",INDEX('Výsledková listina'!$B:$B,MATCH(CONCATENATE(BE$2,$A5),'Výsledková listina'!$U:$U,0),1))</f>
      </c>
      <c r="BF5" s="4"/>
      <c r="BG5" s="42">
        <f t="shared" si="22"/>
      </c>
      <c r="BH5" s="57">
        <f t="shared" si="23"/>
      </c>
      <c r="BI5" s="60"/>
      <c r="BJ5" s="61">
        <f>IF(ISNA(MATCH(CONCATENATE(BJ$2,$A5),'Výsledková listina'!$U:$U,0)),"",INDEX('Výsledková listina'!$B:$B,MATCH(CONCATENATE(BJ$2,$A5),'Výsledková listina'!$U:$U,0),1))</f>
      </c>
      <c r="BK5" s="4"/>
      <c r="BL5" s="42">
        <f t="shared" si="24"/>
      </c>
      <c r="BM5" s="57">
        <f t="shared" si="25"/>
      </c>
      <c r="BN5" s="60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</row>
    <row r="6" spans="1:174" s="10" customFormat="1" ht="34.5" customHeight="1">
      <c r="A6" s="5">
        <v>3</v>
      </c>
      <c r="B6" s="61" t="str">
        <f>IF(ISNA(MATCH(CONCATENATE(B$2,$A6),'[1]Výsledková listina'!$Q:$Q,0)),"",INDEX('[1]Výsledková listina'!$B:$B,MATCH(CONCATENATE(B$2,$A6),'[1]Výsledková listina'!$Q:$Q,0),1))</f>
        <v>Azbest</v>
      </c>
      <c r="C6" s="4">
        <v>6200</v>
      </c>
      <c r="D6" s="42">
        <f t="shared" si="0"/>
        <v>2</v>
      </c>
      <c r="E6" s="57">
        <f t="shared" si="1"/>
        <v>2</v>
      </c>
      <c r="F6" s="60"/>
      <c r="G6" s="61" t="str">
        <f>IF(ISNA(MATCH(CONCATENATE(G$2,$A6),'[1]Výsledková listina'!$Q:$Q,0)),"",INDEX('[1]Výsledková listina'!$B:$B,MATCH(CONCATENATE(G$2,$A6),'[1]Výsledková listina'!$Q:$Q,0),1))</f>
        <v>Ševčík Josef</v>
      </c>
      <c r="H6" s="4">
        <v>180</v>
      </c>
      <c r="I6" s="42">
        <f t="shared" si="2"/>
        <v>5</v>
      </c>
      <c r="J6" s="57">
        <f t="shared" si="3"/>
        <v>5</v>
      </c>
      <c r="K6" s="60"/>
      <c r="L6" s="61" t="str">
        <f>IF(ISNA(MATCH(CONCATENATE(L$2,$A6),'[1]Výsledková listina'!$Q:$Q,0)),"",INDEX('[1]Výsledková listina'!$B:$B,MATCH(CONCATENATE(L$2,$A6),'[1]Výsledková listina'!$Q:$Q,0),1))</f>
        <v>Smola Pavel</v>
      </c>
      <c r="M6" s="4">
        <v>240</v>
      </c>
      <c r="N6" s="42">
        <f t="shared" si="4"/>
        <v>9</v>
      </c>
      <c r="O6" s="57">
        <f t="shared" si="5"/>
        <v>9</v>
      </c>
      <c r="P6" s="60"/>
      <c r="Q6" s="61" t="str">
        <f>IF(ISNA(MATCH(CONCATENATE(Q$2,$A6),'[1]Výsledková listina'!$Q:$Q,0)),"",INDEX('[1]Výsledková listina'!$B:$B,MATCH(CONCATENATE(Q$2,$A6),'[1]Výsledková listina'!$Q:$Q,0),1))</f>
        <v>Kříž Petr</v>
      </c>
      <c r="R6" s="4">
        <v>13940</v>
      </c>
      <c r="S6" s="42">
        <f t="shared" si="6"/>
        <v>2</v>
      </c>
      <c r="T6" s="57">
        <f t="shared" si="7"/>
        <v>2</v>
      </c>
      <c r="U6" s="60"/>
      <c r="V6" s="61">
        <f>IF(ISNA(MATCH(CONCATENATE(V$2,$A6),'Výsledková listina'!$U:$U,0)),"",INDEX('Výsledková listina'!$B:$B,MATCH(CONCATENATE(V$2,$A6),'Výsledková listina'!$U:$U,0),1))</f>
      </c>
      <c r="W6" s="4"/>
      <c r="X6" s="42">
        <f t="shared" si="8"/>
      </c>
      <c r="Y6" s="57">
        <f t="shared" si="9"/>
      </c>
      <c r="Z6" s="60"/>
      <c r="AA6" s="61">
        <f>IF(ISNA(MATCH(CONCATENATE(AA$2,$A6),'Výsledková listina'!$U:$U,0)),"",INDEX('Výsledková listina'!$B:$B,MATCH(CONCATENATE(AA$2,$A6),'Výsledková listina'!$U:$U,0),1))</f>
      </c>
      <c r="AB6" s="4"/>
      <c r="AC6" s="42">
        <f t="shared" si="10"/>
      </c>
      <c r="AD6" s="57">
        <f t="shared" si="11"/>
      </c>
      <c r="AE6" s="60"/>
      <c r="AF6" s="61">
        <f>IF(ISNA(MATCH(CONCATENATE(AF$2,$A6),'Výsledková listina'!$U:$U,0)),"",INDEX('Výsledková listina'!$B:$B,MATCH(CONCATENATE(AF$2,$A6),'Výsledková listina'!$U:$U,0),1))</f>
      </c>
      <c r="AG6" s="4"/>
      <c r="AH6" s="42">
        <f t="shared" si="12"/>
      </c>
      <c r="AI6" s="57">
        <f t="shared" si="13"/>
      </c>
      <c r="AJ6" s="60"/>
      <c r="AK6" s="61">
        <f>IF(ISNA(MATCH(CONCATENATE(AK$2,$A6),'Výsledková listina'!$U:$U,0)),"",INDEX('Výsledková listina'!$B:$B,MATCH(CONCATENATE(AK$2,$A6),'Výsledková listina'!$U:$U,0),1))</f>
      </c>
      <c r="AL6" s="4"/>
      <c r="AM6" s="42">
        <f t="shared" si="14"/>
      </c>
      <c r="AN6" s="57">
        <f t="shared" si="15"/>
      </c>
      <c r="AO6" s="60"/>
      <c r="AP6" s="61">
        <f>IF(ISNA(MATCH(CONCATENATE(AP$2,$A6),'Výsledková listina'!$U:$U,0)),"",INDEX('Výsledková listina'!$B:$B,MATCH(CONCATENATE(AP$2,$A6),'Výsledková listina'!$U:$U,0),1))</f>
      </c>
      <c r="AQ6" s="4"/>
      <c r="AR6" s="42">
        <f t="shared" si="16"/>
      </c>
      <c r="AS6" s="57">
        <f t="shared" si="17"/>
      </c>
      <c r="AT6" s="60"/>
      <c r="AU6" s="61">
        <f>IF(ISNA(MATCH(CONCATENATE(AU$2,$A6),'Výsledková listina'!$U:$U,0)),"",INDEX('Výsledková listina'!$B:$B,MATCH(CONCATENATE(AU$2,$A6),'Výsledková listina'!$U:$U,0),1))</f>
      </c>
      <c r="AV6" s="4"/>
      <c r="AW6" s="42">
        <f t="shared" si="18"/>
      </c>
      <c r="AX6" s="57">
        <f t="shared" si="19"/>
      </c>
      <c r="AY6" s="60"/>
      <c r="AZ6" s="61">
        <f>IF(ISNA(MATCH(CONCATENATE(AZ$2,$A6),'Výsledková listina'!$U:$U,0)),"",INDEX('Výsledková listina'!$B:$B,MATCH(CONCATENATE(AZ$2,$A6),'Výsledková listina'!$U:$U,0),1))</f>
      </c>
      <c r="BA6" s="4"/>
      <c r="BB6" s="42">
        <f t="shared" si="20"/>
      </c>
      <c r="BC6" s="57">
        <f t="shared" si="21"/>
      </c>
      <c r="BD6" s="60"/>
      <c r="BE6" s="61">
        <f>IF(ISNA(MATCH(CONCATENATE(BE$2,$A6),'Výsledková listina'!$U:$U,0)),"",INDEX('Výsledková listina'!$B:$B,MATCH(CONCATENATE(BE$2,$A6),'Výsledková listina'!$U:$U,0),1))</f>
      </c>
      <c r="BF6" s="4"/>
      <c r="BG6" s="42">
        <f t="shared" si="22"/>
      </c>
      <c r="BH6" s="57">
        <f t="shared" si="23"/>
      </c>
      <c r="BI6" s="60"/>
      <c r="BJ6" s="61">
        <f>IF(ISNA(MATCH(CONCATENATE(BJ$2,$A6),'Výsledková listina'!$U:$U,0)),"",INDEX('Výsledková listina'!$B:$B,MATCH(CONCATENATE(BJ$2,$A6),'Výsledková listina'!$U:$U,0),1))</f>
      </c>
      <c r="BK6" s="4"/>
      <c r="BL6" s="42">
        <f t="shared" si="24"/>
      </c>
      <c r="BM6" s="57">
        <f t="shared" si="25"/>
      </c>
      <c r="BN6" s="60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</row>
    <row r="7" spans="1:174" s="10" customFormat="1" ht="34.5" customHeight="1">
      <c r="A7" s="5">
        <v>4</v>
      </c>
      <c r="B7" s="61" t="str">
        <f>IF(ISNA(MATCH(CONCATENATE(B$2,$A7),'[1]Výsledková listina'!$Q:$Q,0)),"",INDEX('[1]Výsledková listina'!$B:$B,MATCH(CONCATENATE(B$2,$A7),'[1]Výsledková listina'!$Q:$Q,0),1))</f>
        <v>Štěpnička Martin</v>
      </c>
      <c r="C7" s="4">
        <v>480</v>
      </c>
      <c r="D7" s="42">
        <f t="shared" si="0"/>
        <v>10</v>
      </c>
      <c r="E7" s="57">
        <f t="shared" si="1"/>
        <v>10</v>
      </c>
      <c r="F7" s="60"/>
      <c r="G7" s="61" t="str">
        <f>IF(ISNA(MATCH(CONCATENATE(G$2,$A7),'[1]Výsledková listina'!$Q:$Q,0)),"",INDEX('[1]Výsledková listina'!$B:$B,MATCH(CONCATENATE(G$2,$A7),'[1]Výsledková listina'!$Q:$Q,0),1))</f>
        <v>Mikeš Ondra</v>
      </c>
      <c r="H7" s="4">
        <v>10</v>
      </c>
      <c r="I7" s="42">
        <f t="shared" si="2"/>
        <v>8</v>
      </c>
      <c r="J7" s="57">
        <f t="shared" si="3"/>
        <v>8.5</v>
      </c>
      <c r="K7" s="60"/>
      <c r="L7" s="61" t="str">
        <f>IF(ISNA(MATCH(CONCATENATE(L$2,$A7),'[1]Výsledková listina'!$Q:$Q,0)),"",INDEX('[1]Výsledková listina'!$B:$B,MATCH(CONCATENATE(L$2,$A7),'[1]Výsledková listina'!$Q:$Q,0),1))</f>
        <v>Štěpnička Radek</v>
      </c>
      <c r="M7" s="4">
        <v>4280</v>
      </c>
      <c r="N7" s="42">
        <f t="shared" si="4"/>
        <v>2</v>
      </c>
      <c r="O7" s="57">
        <f t="shared" si="5"/>
        <v>2</v>
      </c>
      <c r="P7" s="60"/>
      <c r="Q7" s="61" t="str">
        <f>IF(ISNA(MATCH(CONCATENATE(Q$2,$A7),'[1]Výsledková listina'!$Q:$Q,0)),"",INDEX('[1]Výsledková listina'!$B:$B,MATCH(CONCATENATE(Q$2,$A7),'[1]Výsledková listina'!$Q:$Q,0),1))</f>
        <v>Černý Radek</v>
      </c>
      <c r="R7" s="4">
        <v>3420</v>
      </c>
      <c r="S7" s="42">
        <f t="shared" si="6"/>
        <v>5</v>
      </c>
      <c r="T7" s="57">
        <f t="shared" si="7"/>
        <v>5</v>
      </c>
      <c r="U7" s="60"/>
      <c r="V7" s="61">
        <f>IF(ISNA(MATCH(CONCATENATE(V$2,$A7),'Výsledková listina'!$U:$U,0)),"",INDEX('Výsledková listina'!$B:$B,MATCH(CONCATENATE(V$2,$A7),'Výsledková listina'!$U:$U,0),1))</f>
      </c>
      <c r="W7" s="4"/>
      <c r="X7" s="42">
        <f t="shared" si="8"/>
      </c>
      <c r="Y7" s="57">
        <f t="shared" si="9"/>
      </c>
      <c r="Z7" s="60"/>
      <c r="AA7" s="61">
        <f>IF(ISNA(MATCH(CONCATENATE(AA$2,$A7),'Výsledková listina'!$U:$U,0)),"",INDEX('Výsledková listina'!$B:$B,MATCH(CONCATENATE(AA$2,$A7),'Výsledková listina'!$U:$U,0),1))</f>
      </c>
      <c r="AB7" s="4"/>
      <c r="AC7" s="42">
        <f t="shared" si="10"/>
      </c>
      <c r="AD7" s="57">
        <f t="shared" si="11"/>
      </c>
      <c r="AE7" s="60"/>
      <c r="AF7" s="61">
        <f>IF(ISNA(MATCH(CONCATENATE(AF$2,$A7),'Výsledková listina'!$U:$U,0)),"",INDEX('Výsledková listina'!$B:$B,MATCH(CONCATENATE(AF$2,$A7),'Výsledková listina'!$U:$U,0),1))</f>
      </c>
      <c r="AG7" s="4"/>
      <c r="AH7" s="42">
        <f t="shared" si="12"/>
      </c>
      <c r="AI7" s="57">
        <f t="shared" si="13"/>
      </c>
      <c r="AJ7" s="60"/>
      <c r="AK7" s="61">
        <f>IF(ISNA(MATCH(CONCATENATE(AK$2,$A7),'Výsledková listina'!$U:$U,0)),"",INDEX('Výsledková listina'!$B:$B,MATCH(CONCATENATE(AK$2,$A7),'Výsledková listina'!$U:$U,0),1))</f>
      </c>
      <c r="AL7" s="4"/>
      <c r="AM7" s="42">
        <f t="shared" si="14"/>
      </c>
      <c r="AN7" s="57">
        <f t="shared" si="15"/>
      </c>
      <c r="AO7" s="60"/>
      <c r="AP7" s="61">
        <f>IF(ISNA(MATCH(CONCATENATE(AP$2,$A7),'Výsledková listina'!$U:$U,0)),"",INDEX('Výsledková listina'!$B:$B,MATCH(CONCATENATE(AP$2,$A7),'Výsledková listina'!$U:$U,0),1))</f>
      </c>
      <c r="AQ7" s="4"/>
      <c r="AR7" s="42">
        <f t="shared" si="16"/>
      </c>
      <c r="AS7" s="57">
        <f t="shared" si="17"/>
      </c>
      <c r="AT7" s="60"/>
      <c r="AU7" s="61">
        <f>IF(ISNA(MATCH(CONCATENATE(AU$2,$A7),'Výsledková listina'!$U:$U,0)),"",INDEX('Výsledková listina'!$B:$B,MATCH(CONCATENATE(AU$2,$A7),'Výsledková listina'!$U:$U,0),1))</f>
      </c>
      <c r="AV7" s="4"/>
      <c r="AW7" s="42">
        <f t="shared" si="18"/>
      </c>
      <c r="AX7" s="57">
        <f t="shared" si="19"/>
      </c>
      <c r="AY7" s="60"/>
      <c r="AZ7" s="61">
        <f>IF(ISNA(MATCH(CONCATENATE(AZ$2,$A7),'Výsledková listina'!$U:$U,0)),"",INDEX('Výsledková listina'!$B:$B,MATCH(CONCATENATE(AZ$2,$A7),'Výsledková listina'!$U:$U,0),1))</f>
      </c>
      <c r="BA7" s="4"/>
      <c r="BB7" s="42">
        <f t="shared" si="20"/>
      </c>
      <c r="BC7" s="57">
        <f t="shared" si="21"/>
      </c>
      <c r="BD7" s="60"/>
      <c r="BE7" s="61">
        <f>IF(ISNA(MATCH(CONCATENATE(BE$2,$A7),'Výsledková listina'!$U:$U,0)),"",INDEX('Výsledková listina'!$B:$B,MATCH(CONCATENATE(BE$2,$A7),'Výsledková listina'!$U:$U,0),1))</f>
      </c>
      <c r="BF7" s="4"/>
      <c r="BG7" s="42">
        <f t="shared" si="22"/>
      </c>
      <c r="BH7" s="57">
        <f t="shared" si="23"/>
      </c>
      <c r="BI7" s="60"/>
      <c r="BJ7" s="61">
        <f>IF(ISNA(MATCH(CONCATENATE(BJ$2,$A7),'Výsledková listina'!$U:$U,0)),"",INDEX('Výsledková listina'!$B:$B,MATCH(CONCATENATE(BJ$2,$A7),'Výsledková listina'!$U:$U,0),1))</f>
      </c>
      <c r="BK7" s="4"/>
      <c r="BL7" s="42">
        <f t="shared" si="24"/>
      </c>
      <c r="BM7" s="57">
        <f t="shared" si="25"/>
      </c>
      <c r="BN7" s="60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</row>
    <row r="8" spans="1:174" s="10" customFormat="1" ht="34.5" customHeight="1">
      <c r="A8" s="5">
        <v>5</v>
      </c>
      <c r="B8" s="61" t="str">
        <f>IF(ISNA(MATCH(CONCATENATE(B$2,$A8),'[1]Výsledková listina'!$Q:$Q,0)),"",INDEX('[1]Výsledková listina'!$B:$B,MATCH(CONCATENATE(B$2,$A8),'[1]Výsledková listina'!$Q:$Q,0),1))</f>
        <v>Vodička Miloslav</v>
      </c>
      <c r="C8" s="4">
        <v>540</v>
      </c>
      <c r="D8" s="42">
        <f t="shared" si="0"/>
        <v>9</v>
      </c>
      <c r="E8" s="57">
        <f t="shared" si="1"/>
        <v>9</v>
      </c>
      <c r="F8" s="60"/>
      <c r="G8" s="61" t="str">
        <f>IF(ISNA(MATCH(CONCATENATE(G$2,$A8),'[1]Výsledková listina'!$Q:$Q,0)),"",INDEX('[1]Výsledková listina'!$B:$B,MATCH(CONCATENATE(G$2,$A8),'[1]Výsledková listina'!$Q:$Q,0),1))</f>
        <v>Bromovský Petr</v>
      </c>
      <c r="H8" s="4">
        <v>4340</v>
      </c>
      <c r="I8" s="42">
        <f t="shared" si="2"/>
        <v>2</v>
      </c>
      <c r="J8" s="57">
        <f t="shared" si="3"/>
        <v>2</v>
      </c>
      <c r="K8" s="60"/>
      <c r="L8" s="61" t="str">
        <f>IF(ISNA(MATCH(CONCATENATE(L$2,$A8),'[1]Výsledková listina'!$Q:$Q,0)),"",INDEX('[1]Výsledková listina'!$B:$B,MATCH(CONCATENATE(L$2,$A8),'[1]Výsledková listina'!$Q:$Q,0),1))</f>
        <v>Staňková Lenka</v>
      </c>
      <c r="M8" s="4">
        <v>60</v>
      </c>
      <c r="N8" s="42">
        <f t="shared" si="4"/>
        <v>10</v>
      </c>
      <c r="O8" s="57">
        <f t="shared" si="5"/>
        <v>10</v>
      </c>
      <c r="P8" s="60"/>
      <c r="Q8" s="61" t="str">
        <f>IF(ISNA(MATCH(CONCATENATE(Q$2,$A8),'[1]Výsledková listina'!$Q:$Q,0)),"",INDEX('[1]Výsledková listina'!$B:$B,MATCH(CONCATENATE(Q$2,$A8),'[1]Výsledková listina'!$Q:$Q,0),1))</f>
        <v>Baranka Vladimír</v>
      </c>
      <c r="R8" s="4">
        <v>160</v>
      </c>
      <c r="S8" s="42">
        <f t="shared" si="6"/>
        <v>11</v>
      </c>
      <c r="T8" s="57">
        <f t="shared" si="7"/>
        <v>11</v>
      </c>
      <c r="U8" s="60"/>
      <c r="V8" s="61">
        <f>IF(ISNA(MATCH(CONCATENATE(V$2,$A8),'Výsledková listina'!$U:$U,0)),"",INDEX('Výsledková listina'!$B:$B,MATCH(CONCATENATE(V$2,$A8),'Výsledková listina'!$U:$U,0),1))</f>
      </c>
      <c r="W8" s="4"/>
      <c r="X8" s="42">
        <f t="shared" si="8"/>
      </c>
      <c r="Y8" s="57">
        <f t="shared" si="9"/>
      </c>
      <c r="Z8" s="60"/>
      <c r="AA8" s="61">
        <f>IF(ISNA(MATCH(CONCATENATE(AA$2,$A8),'Výsledková listina'!$U:$U,0)),"",INDEX('Výsledková listina'!$B:$B,MATCH(CONCATENATE(AA$2,$A8),'Výsledková listina'!$U:$U,0),1))</f>
      </c>
      <c r="AB8" s="4"/>
      <c r="AC8" s="42">
        <f t="shared" si="10"/>
      </c>
      <c r="AD8" s="57">
        <f t="shared" si="11"/>
      </c>
      <c r="AE8" s="60"/>
      <c r="AF8" s="61">
        <f>IF(ISNA(MATCH(CONCATENATE(AF$2,$A8),'Výsledková listina'!$U:$U,0)),"",INDEX('Výsledková listina'!$B:$B,MATCH(CONCATENATE(AF$2,$A8),'Výsledková listina'!$U:$U,0),1))</f>
      </c>
      <c r="AG8" s="4"/>
      <c r="AH8" s="42">
        <f t="shared" si="12"/>
      </c>
      <c r="AI8" s="57">
        <f t="shared" si="13"/>
      </c>
      <c r="AJ8" s="60"/>
      <c r="AK8" s="61">
        <f>IF(ISNA(MATCH(CONCATENATE(AK$2,$A8),'Výsledková listina'!$U:$U,0)),"",INDEX('Výsledková listina'!$B:$B,MATCH(CONCATENATE(AK$2,$A8),'Výsledková listina'!$U:$U,0),1))</f>
      </c>
      <c r="AL8" s="4"/>
      <c r="AM8" s="42">
        <f t="shared" si="14"/>
      </c>
      <c r="AN8" s="57">
        <f t="shared" si="15"/>
      </c>
      <c r="AO8" s="60"/>
      <c r="AP8" s="61">
        <f>IF(ISNA(MATCH(CONCATENATE(AP$2,$A8),'Výsledková listina'!$U:$U,0)),"",INDEX('Výsledková listina'!$B:$B,MATCH(CONCATENATE(AP$2,$A8),'Výsledková listina'!$U:$U,0),1))</f>
      </c>
      <c r="AQ8" s="4"/>
      <c r="AR8" s="42">
        <f t="shared" si="16"/>
      </c>
      <c r="AS8" s="57">
        <f t="shared" si="17"/>
      </c>
      <c r="AT8" s="60"/>
      <c r="AU8" s="61">
        <f>IF(ISNA(MATCH(CONCATENATE(AU$2,$A8),'Výsledková listina'!$U:$U,0)),"",INDEX('Výsledková listina'!$B:$B,MATCH(CONCATENATE(AU$2,$A8),'Výsledková listina'!$U:$U,0),1))</f>
      </c>
      <c r="AV8" s="4"/>
      <c r="AW8" s="42">
        <f t="shared" si="18"/>
      </c>
      <c r="AX8" s="57">
        <f t="shared" si="19"/>
      </c>
      <c r="AY8" s="60"/>
      <c r="AZ8" s="61">
        <f>IF(ISNA(MATCH(CONCATENATE(AZ$2,$A8),'Výsledková listina'!$U:$U,0)),"",INDEX('Výsledková listina'!$B:$B,MATCH(CONCATENATE(AZ$2,$A8),'Výsledková listina'!$U:$U,0),1))</f>
      </c>
      <c r="BA8" s="4"/>
      <c r="BB8" s="42">
        <f t="shared" si="20"/>
      </c>
      <c r="BC8" s="57">
        <f t="shared" si="21"/>
      </c>
      <c r="BD8" s="60"/>
      <c r="BE8" s="61">
        <f>IF(ISNA(MATCH(CONCATENATE(BE$2,$A8),'Výsledková listina'!$U:$U,0)),"",INDEX('Výsledková listina'!$B:$B,MATCH(CONCATENATE(BE$2,$A8),'Výsledková listina'!$U:$U,0),1))</f>
      </c>
      <c r="BF8" s="4"/>
      <c r="BG8" s="42">
        <f t="shared" si="22"/>
      </c>
      <c r="BH8" s="57">
        <f t="shared" si="23"/>
      </c>
      <c r="BI8" s="60"/>
      <c r="BJ8" s="61">
        <f>IF(ISNA(MATCH(CONCATENATE(BJ$2,$A8),'Výsledková listina'!$U:$U,0)),"",INDEX('Výsledková listina'!$B:$B,MATCH(CONCATENATE(BJ$2,$A8),'Výsledková listina'!$U:$U,0),1))</f>
      </c>
      <c r="BK8" s="4"/>
      <c r="BL8" s="42">
        <f t="shared" si="24"/>
      </c>
      <c r="BM8" s="57">
        <f t="shared" si="25"/>
      </c>
      <c r="BN8" s="60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</row>
    <row r="9" spans="1:174" s="10" customFormat="1" ht="34.5" customHeight="1">
      <c r="A9" s="5">
        <v>6</v>
      </c>
      <c r="B9" s="61" t="str">
        <f>IF(ISNA(MATCH(CONCATENATE(B$2,$A9),'[1]Výsledková listina'!$Q:$Q,0)),"",INDEX('[1]Výsledková listina'!$B:$B,MATCH(CONCATENATE(B$2,$A9),'[1]Výsledková listina'!$Q:$Q,0),1))</f>
        <v>Tóth Petr</v>
      </c>
      <c r="C9" s="4">
        <v>1820</v>
      </c>
      <c r="D9" s="42">
        <f t="shared" si="0"/>
        <v>6</v>
      </c>
      <c r="E9" s="57">
        <f t="shared" si="1"/>
        <v>6</v>
      </c>
      <c r="F9" s="60"/>
      <c r="G9" s="61" t="str">
        <f>IF(ISNA(MATCH(CONCATENATE(G$2,$A9),'[1]Výsledková listina'!$Q:$Q,0)),"",INDEX('[1]Výsledková listina'!$B:$B,MATCH(CONCATENATE(G$2,$A9),'[1]Výsledková listina'!$Q:$Q,0),1))</f>
        <v>Štěpnička Milan</v>
      </c>
      <c r="H9" s="4">
        <v>8760</v>
      </c>
      <c r="I9" s="42">
        <f t="shared" si="2"/>
        <v>1</v>
      </c>
      <c r="J9" s="57">
        <f t="shared" si="3"/>
        <v>1</v>
      </c>
      <c r="K9" s="60"/>
      <c r="L9" s="61" t="str">
        <f>IF(ISNA(MATCH(CONCATENATE(L$2,$A9),'[1]Výsledková listina'!$Q:$Q,0)),"",INDEX('[1]Výsledková listina'!$B:$B,MATCH(CONCATENATE(L$2,$A9),'[1]Výsledková listina'!$Q:$Q,0),1))</f>
        <v>Buriánek Jarda</v>
      </c>
      <c r="M9" s="4">
        <v>280</v>
      </c>
      <c r="N9" s="42">
        <f t="shared" si="4"/>
        <v>8</v>
      </c>
      <c r="O9" s="57">
        <f t="shared" si="5"/>
        <v>8</v>
      </c>
      <c r="P9" s="60"/>
      <c r="Q9" s="61" t="str">
        <f>IF(ISNA(MATCH(CONCATENATE(Q$2,$A9),'[1]Výsledková listina'!$Q:$Q,0)),"",INDEX('[1]Výsledková listina'!$B:$B,MATCH(CONCATENATE(Q$2,$A9),'[1]Výsledková listina'!$Q:$Q,0),1))</f>
        <v>Matas Míra</v>
      </c>
      <c r="R9" s="4">
        <v>0</v>
      </c>
      <c r="S9" s="42">
        <f t="shared" si="6"/>
        <v>12</v>
      </c>
      <c r="T9" s="57">
        <f t="shared" si="7"/>
        <v>12.5</v>
      </c>
      <c r="U9" s="60"/>
      <c r="V9" s="61">
        <f>IF(ISNA(MATCH(CONCATENATE(V$2,$A9),'Výsledková listina'!$U:$U,0)),"",INDEX('Výsledková listina'!$B:$B,MATCH(CONCATENATE(V$2,$A9),'Výsledková listina'!$U:$U,0),1))</f>
      </c>
      <c r="W9" s="4"/>
      <c r="X9" s="42">
        <f t="shared" si="8"/>
      </c>
      <c r="Y9" s="57">
        <f t="shared" si="9"/>
      </c>
      <c r="Z9" s="60"/>
      <c r="AA9" s="61">
        <f>IF(ISNA(MATCH(CONCATENATE(AA$2,$A9),'Výsledková listina'!$U:$U,0)),"",INDEX('Výsledková listina'!$B:$B,MATCH(CONCATENATE(AA$2,$A9),'Výsledková listina'!$U:$U,0),1))</f>
      </c>
      <c r="AB9" s="4"/>
      <c r="AC9" s="42">
        <f t="shared" si="10"/>
      </c>
      <c r="AD9" s="57">
        <f t="shared" si="11"/>
      </c>
      <c r="AE9" s="60"/>
      <c r="AF9" s="61">
        <f>IF(ISNA(MATCH(CONCATENATE(AF$2,$A9),'Výsledková listina'!$U:$U,0)),"",INDEX('Výsledková listina'!$B:$B,MATCH(CONCATENATE(AF$2,$A9),'Výsledková listina'!$U:$U,0),1))</f>
      </c>
      <c r="AG9" s="4"/>
      <c r="AH9" s="42">
        <f t="shared" si="12"/>
      </c>
      <c r="AI9" s="57">
        <f t="shared" si="13"/>
      </c>
      <c r="AJ9" s="60"/>
      <c r="AK9" s="61">
        <f>IF(ISNA(MATCH(CONCATENATE(AK$2,$A9),'Výsledková listina'!$U:$U,0)),"",INDEX('Výsledková listina'!$B:$B,MATCH(CONCATENATE(AK$2,$A9),'Výsledková listina'!$U:$U,0),1))</f>
      </c>
      <c r="AL9" s="4"/>
      <c r="AM9" s="42">
        <f t="shared" si="14"/>
      </c>
      <c r="AN9" s="57">
        <f t="shared" si="15"/>
      </c>
      <c r="AO9" s="60"/>
      <c r="AP9" s="61">
        <f>IF(ISNA(MATCH(CONCATENATE(AP$2,$A9),'Výsledková listina'!$U:$U,0)),"",INDEX('Výsledková listina'!$B:$B,MATCH(CONCATENATE(AP$2,$A9),'Výsledková listina'!$U:$U,0),1))</f>
      </c>
      <c r="AQ9" s="4"/>
      <c r="AR9" s="42">
        <f t="shared" si="16"/>
      </c>
      <c r="AS9" s="57">
        <f t="shared" si="17"/>
      </c>
      <c r="AT9" s="60"/>
      <c r="AU9" s="61">
        <f>IF(ISNA(MATCH(CONCATENATE(AU$2,$A9),'Výsledková listina'!$U:$U,0)),"",INDEX('Výsledková listina'!$B:$B,MATCH(CONCATENATE(AU$2,$A9),'Výsledková listina'!$U:$U,0),1))</f>
      </c>
      <c r="AV9" s="4"/>
      <c r="AW9" s="42">
        <f t="shared" si="18"/>
      </c>
      <c r="AX9" s="57">
        <f t="shared" si="19"/>
      </c>
      <c r="AY9" s="60"/>
      <c r="AZ9" s="61">
        <f>IF(ISNA(MATCH(CONCATENATE(AZ$2,$A9),'Výsledková listina'!$U:$U,0)),"",INDEX('Výsledková listina'!$B:$B,MATCH(CONCATENATE(AZ$2,$A9),'Výsledková listina'!$U:$U,0),1))</f>
      </c>
      <c r="BA9" s="4"/>
      <c r="BB9" s="42">
        <f t="shared" si="20"/>
      </c>
      <c r="BC9" s="57">
        <f t="shared" si="21"/>
      </c>
      <c r="BD9" s="60"/>
      <c r="BE9" s="61">
        <f>IF(ISNA(MATCH(CONCATENATE(BE$2,$A9),'Výsledková listina'!$U:$U,0)),"",INDEX('Výsledková listina'!$B:$B,MATCH(CONCATENATE(BE$2,$A9),'Výsledková listina'!$U:$U,0),1))</f>
      </c>
      <c r="BF9" s="4"/>
      <c r="BG9" s="42">
        <f t="shared" si="22"/>
      </c>
      <c r="BH9" s="57">
        <f t="shared" si="23"/>
      </c>
      <c r="BI9" s="60"/>
      <c r="BJ9" s="61">
        <f>IF(ISNA(MATCH(CONCATENATE(BJ$2,$A9),'Výsledková listina'!$U:$U,0)),"",INDEX('Výsledková listina'!$B:$B,MATCH(CONCATENATE(BJ$2,$A9),'Výsledková listina'!$U:$U,0),1))</f>
      </c>
      <c r="BK9" s="4"/>
      <c r="BL9" s="42">
        <f t="shared" si="24"/>
      </c>
      <c r="BM9" s="57">
        <f t="shared" si="25"/>
      </c>
      <c r="BN9" s="60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</row>
    <row r="10" spans="1:174" s="10" customFormat="1" ht="34.5" customHeight="1">
      <c r="A10" s="5">
        <v>7</v>
      </c>
      <c r="B10" s="61" t="str">
        <f>IF(ISNA(MATCH(CONCATENATE(B$2,$A10),'[1]Výsledková listina'!$Q:$Q,0)),"",INDEX('[1]Výsledková listina'!$B:$B,MATCH(CONCATENATE(B$2,$A10),'[1]Výsledková listina'!$Q:$Q,0),1))</f>
        <v>Kuneš Luboš</v>
      </c>
      <c r="C10" s="4">
        <v>6880</v>
      </c>
      <c r="D10" s="42">
        <f t="shared" si="0"/>
        <v>1</v>
      </c>
      <c r="E10" s="57">
        <f t="shared" si="1"/>
        <v>1</v>
      </c>
      <c r="F10" s="60"/>
      <c r="G10" s="61" t="str">
        <f>IF(ISNA(MATCH(CONCATENATE(G$2,$A10),'[1]Výsledková listina'!$Q:$Q,0)),"",INDEX('[1]Výsledková listina'!$B:$B,MATCH(CONCATENATE(G$2,$A10),'[1]Výsledková listina'!$Q:$Q,0),1))</f>
        <v>Piňďour</v>
      </c>
      <c r="H10" s="4">
        <v>30</v>
      </c>
      <c r="I10" s="42">
        <f t="shared" si="2"/>
        <v>7</v>
      </c>
      <c r="J10" s="57">
        <f t="shared" si="3"/>
        <v>7</v>
      </c>
      <c r="K10" s="60"/>
      <c r="L10" s="61" t="str">
        <f>IF(ISNA(MATCH(CONCATENATE(L$2,$A10),'[1]Výsledková listina'!$Q:$Q,0)),"",INDEX('[1]Výsledková listina'!$B:$B,MATCH(CONCATENATE(L$2,$A10),'[1]Výsledková listina'!$Q:$Q,0),1))</f>
        <v>Kopecký Josef</v>
      </c>
      <c r="M10" s="4">
        <v>0</v>
      </c>
      <c r="N10" s="42">
        <f t="shared" si="4"/>
        <v>12</v>
      </c>
      <c r="O10" s="57">
        <f t="shared" si="5"/>
        <v>12</v>
      </c>
      <c r="P10" s="60"/>
      <c r="Q10" s="61" t="str">
        <f>IF(ISNA(MATCH(CONCATENATE(Q$2,$A10),'[1]Výsledková listina'!$Q:$Q,0)),"",INDEX('[1]Výsledková listina'!$B:$B,MATCH(CONCATENATE(Q$2,$A10),'[1]Výsledková listina'!$Q:$Q,0),1))</f>
        <v>Čugi</v>
      </c>
      <c r="R10" s="4">
        <v>1680</v>
      </c>
      <c r="S10" s="42">
        <f t="shared" si="6"/>
        <v>7</v>
      </c>
      <c r="T10" s="57">
        <f t="shared" si="7"/>
        <v>7</v>
      </c>
      <c r="U10" s="60"/>
      <c r="V10" s="61">
        <f>IF(ISNA(MATCH(CONCATENATE(V$2,$A10),'Výsledková listina'!$U:$U,0)),"",INDEX('Výsledková listina'!$B:$B,MATCH(CONCATENATE(V$2,$A10),'Výsledková listina'!$U:$U,0),1))</f>
      </c>
      <c r="W10" s="4"/>
      <c r="X10" s="42">
        <f t="shared" si="8"/>
      </c>
      <c r="Y10" s="57">
        <f t="shared" si="9"/>
      </c>
      <c r="Z10" s="60"/>
      <c r="AA10" s="61">
        <f>IF(ISNA(MATCH(CONCATENATE(AA$2,$A10),'Výsledková listina'!$U:$U,0)),"",INDEX('Výsledková listina'!$B:$B,MATCH(CONCATENATE(AA$2,$A10),'Výsledková listina'!$U:$U,0),1))</f>
      </c>
      <c r="AB10" s="4"/>
      <c r="AC10" s="42">
        <f t="shared" si="10"/>
      </c>
      <c r="AD10" s="57">
        <f t="shared" si="11"/>
      </c>
      <c r="AE10" s="60"/>
      <c r="AF10" s="61">
        <f>IF(ISNA(MATCH(CONCATENATE(AF$2,$A10),'Výsledková listina'!$U:$U,0)),"",INDEX('Výsledková listina'!$B:$B,MATCH(CONCATENATE(AF$2,$A10),'Výsledková listina'!$U:$U,0),1))</f>
      </c>
      <c r="AG10" s="4"/>
      <c r="AH10" s="42">
        <f t="shared" si="12"/>
      </c>
      <c r="AI10" s="57">
        <f t="shared" si="13"/>
      </c>
      <c r="AJ10" s="60"/>
      <c r="AK10" s="61">
        <f>IF(ISNA(MATCH(CONCATENATE(AK$2,$A10),'Výsledková listina'!$U:$U,0)),"",INDEX('Výsledková listina'!$B:$B,MATCH(CONCATENATE(AK$2,$A10),'Výsledková listina'!$U:$U,0),1))</f>
      </c>
      <c r="AL10" s="4"/>
      <c r="AM10" s="42">
        <f t="shared" si="14"/>
      </c>
      <c r="AN10" s="57">
        <f t="shared" si="15"/>
      </c>
      <c r="AO10" s="60"/>
      <c r="AP10" s="61">
        <f>IF(ISNA(MATCH(CONCATENATE(AP$2,$A10),'Výsledková listina'!$U:$U,0)),"",INDEX('Výsledková listina'!$B:$B,MATCH(CONCATENATE(AP$2,$A10),'Výsledková listina'!$U:$U,0),1))</f>
      </c>
      <c r="AQ10" s="4"/>
      <c r="AR10" s="42">
        <f t="shared" si="16"/>
      </c>
      <c r="AS10" s="57">
        <f t="shared" si="17"/>
      </c>
      <c r="AT10" s="60"/>
      <c r="AU10" s="61">
        <f>IF(ISNA(MATCH(CONCATENATE(AU$2,$A10),'Výsledková listina'!$U:$U,0)),"",INDEX('Výsledková listina'!$B:$B,MATCH(CONCATENATE(AU$2,$A10),'Výsledková listina'!$U:$U,0),1))</f>
      </c>
      <c r="AV10" s="4"/>
      <c r="AW10" s="42">
        <f t="shared" si="18"/>
      </c>
      <c r="AX10" s="57">
        <f t="shared" si="19"/>
      </c>
      <c r="AY10" s="60"/>
      <c r="AZ10" s="61">
        <f>IF(ISNA(MATCH(CONCATENATE(AZ$2,$A10),'Výsledková listina'!$U:$U,0)),"",INDEX('Výsledková listina'!$B:$B,MATCH(CONCATENATE(AZ$2,$A10),'Výsledková listina'!$U:$U,0),1))</f>
      </c>
      <c r="BA10" s="4"/>
      <c r="BB10" s="42">
        <f t="shared" si="20"/>
      </c>
      <c r="BC10" s="57">
        <f t="shared" si="21"/>
      </c>
      <c r="BD10" s="60"/>
      <c r="BE10" s="61">
        <f>IF(ISNA(MATCH(CONCATENATE(BE$2,$A10),'Výsledková listina'!$U:$U,0)),"",INDEX('Výsledková listina'!$B:$B,MATCH(CONCATENATE(BE$2,$A10),'Výsledková listina'!$U:$U,0),1))</f>
      </c>
      <c r="BF10" s="4"/>
      <c r="BG10" s="42">
        <f t="shared" si="22"/>
      </c>
      <c r="BH10" s="57">
        <f t="shared" si="23"/>
      </c>
      <c r="BI10" s="60"/>
      <c r="BJ10" s="61">
        <f>IF(ISNA(MATCH(CONCATENATE(BJ$2,$A10),'Výsledková listina'!$U:$U,0)),"",INDEX('Výsledková listina'!$B:$B,MATCH(CONCATENATE(BJ$2,$A10),'Výsledková listina'!$U:$U,0),1))</f>
      </c>
      <c r="BK10" s="4"/>
      <c r="BL10" s="42">
        <f t="shared" si="24"/>
      </c>
      <c r="BM10" s="57">
        <f t="shared" si="25"/>
      </c>
      <c r="BN10" s="60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</row>
    <row r="11" spans="1:174" s="10" customFormat="1" ht="34.5" customHeight="1">
      <c r="A11" s="5">
        <v>8</v>
      </c>
      <c r="B11" s="61" t="str">
        <f>IF(ISNA(MATCH(CONCATENATE(B$2,$A11),'[1]Výsledková listina'!$Q:$Q,0)),"",INDEX('[1]Výsledková listina'!$B:$B,MATCH(CONCATENATE(B$2,$A11),'[1]Výsledková listina'!$Q:$Q,0),1))</f>
        <v>Havlíček Petr</v>
      </c>
      <c r="C11" s="4">
        <v>6040</v>
      </c>
      <c r="D11" s="42">
        <f t="shared" si="0"/>
        <v>3</v>
      </c>
      <c r="E11" s="57">
        <f t="shared" si="1"/>
        <v>3</v>
      </c>
      <c r="F11" s="60"/>
      <c r="G11" s="61" t="str">
        <f>IF(ISNA(MATCH(CONCATENATE(G$2,$A11),'[1]Výsledková listina'!$Q:$Q,0)),"",INDEX('[1]Výsledková listina'!$B:$B,MATCH(CONCATENATE(G$2,$A11),'[1]Výsledková listina'!$Q:$Q,0),1))</f>
        <v>Kovanda Jiří</v>
      </c>
      <c r="H11" s="4">
        <v>0</v>
      </c>
      <c r="I11" s="42">
        <f t="shared" si="2"/>
        <v>10</v>
      </c>
      <c r="J11" s="57">
        <f t="shared" si="3"/>
        <v>11</v>
      </c>
      <c r="K11" s="60"/>
      <c r="L11" s="61" t="str">
        <f>IF(ISNA(MATCH(CONCATENATE(L$2,$A11),'[1]Výsledková listina'!$Q:$Q,0)),"",INDEX('[1]Výsledková listina'!$B:$B,MATCH(CONCATENATE(L$2,$A11),'[1]Výsledková listina'!$Q:$Q,0),1))</f>
        <v>Pluchta Petr</v>
      </c>
      <c r="M11" s="4">
        <v>860</v>
      </c>
      <c r="N11" s="42">
        <f t="shared" si="4"/>
        <v>6</v>
      </c>
      <c r="O11" s="57">
        <f t="shared" si="5"/>
        <v>6.5</v>
      </c>
      <c r="P11" s="60"/>
      <c r="Q11" s="61" t="str">
        <f>IF(ISNA(MATCH(CONCATENATE(Q$2,$A11),'[1]Výsledková listina'!$Q:$Q,0)),"",INDEX('[1]Výsledková listina'!$B:$B,MATCH(CONCATENATE(Q$2,$A11),'[1]Výsledková listina'!$Q:$Q,0),1))</f>
        <v>Koubek František</v>
      </c>
      <c r="R11" s="4">
        <v>1380</v>
      </c>
      <c r="S11" s="42">
        <f t="shared" si="6"/>
        <v>9</v>
      </c>
      <c r="T11" s="57">
        <f t="shared" si="7"/>
        <v>9</v>
      </c>
      <c r="U11" s="60"/>
      <c r="V11" s="61">
        <f>IF(ISNA(MATCH(CONCATENATE(V$2,$A11),'Výsledková listina'!$U:$U,0)),"",INDEX('Výsledková listina'!$B:$B,MATCH(CONCATENATE(V$2,$A11),'Výsledková listina'!$U:$U,0),1))</f>
      </c>
      <c r="W11" s="4"/>
      <c r="X11" s="42">
        <f t="shared" si="8"/>
      </c>
      <c r="Y11" s="57">
        <f t="shared" si="9"/>
      </c>
      <c r="Z11" s="60"/>
      <c r="AA11" s="61">
        <f>IF(ISNA(MATCH(CONCATENATE(AA$2,$A11),'Výsledková listina'!$U:$U,0)),"",INDEX('Výsledková listina'!$B:$B,MATCH(CONCATENATE(AA$2,$A11),'Výsledková listina'!$U:$U,0),1))</f>
      </c>
      <c r="AB11" s="4"/>
      <c r="AC11" s="42">
        <f t="shared" si="10"/>
      </c>
      <c r="AD11" s="57">
        <f t="shared" si="11"/>
      </c>
      <c r="AE11" s="60"/>
      <c r="AF11" s="61">
        <f>IF(ISNA(MATCH(CONCATENATE(AF$2,$A11),'Výsledková listina'!$U:$U,0)),"",INDEX('Výsledková listina'!$B:$B,MATCH(CONCATENATE(AF$2,$A11),'Výsledková listina'!$U:$U,0),1))</f>
      </c>
      <c r="AG11" s="4"/>
      <c r="AH11" s="42">
        <f t="shared" si="12"/>
      </c>
      <c r="AI11" s="57">
        <f t="shared" si="13"/>
      </c>
      <c r="AJ11" s="60"/>
      <c r="AK11" s="61">
        <f>IF(ISNA(MATCH(CONCATENATE(AK$2,$A11),'Výsledková listina'!$U:$U,0)),"",INDEX('Výsledková listina'!$B:$B,MATCH(CONCATENATE(AK$2,$A11),'Výsledková listina'!$U:$U,0),1))</f>
      </c>
      <c r="AL11" s="4"/>
      <c r="AM11" s="42">
        <f t="shared" si="14"/>
      </c>
      <c r="AN11" s="57">
        <f t="shared" si="15"/>
      </c>
      <c r="AO11" s="60"/>
      <c r="AP11" s="61">
        <f>IF(ISNA(MATCH(CONCATENATE(AP$2,$A11),'Výsledková listina'!$U:$U,0)),"",INDEX('Výsledková listina'!$B:$B,MATCH(CONCATENATE(AP$2,$A11),'Výsledková listina'!$U:$U,0),1))</f>
      </c>
      <c r="AQ11" s="4"/>
      <c r="AR11" s="42">
        <f t="shared" si="16"/>
      </c>
      <c r="AS11" s="57">
        <f t="shared" si="17"/>
      </c>
      <c r="AT11" s="60"/>
      <c r="AU11" s="61">
        <f>IF(ISNA(MATCH(CONCATENATE(AU$2,$A11),'Výsledková listina'!$U:$U,0)),"",INDEX('Výsledková listina'!$B:$B,MATCH(CONCATENATE(AU$2,$A11),'Výsledková listina'!$U:$U,0),1))</f>
      </c>
      <c r="AV11" s="4"/>
      <c r="AW11" s="42">
        <f t="shared" si="18"/>
      </c>
      <c r="AX11" s="57">
        <f t="shared" si="19"/>
      </c>
      <c r="AY11" s="60"/>
      <c r="AZ11" s="61">
        <f>IF(ISNA(MATCH(CONCATENATE(AZ$2,$A11),'Výsledková listina'!$U:$U,0)),"",INDEX('Výsledková listina'!$B:$B,MATCH(CONCATENATE(AZ$2,$A11),'Výsledková listina'!$U:$U,0),1))</f>
      </c>
      <c r="BA11" s="4"/>
      <c r="BB11" s="42">
        <f t="shared" si="20"/>
      </c>
      <c r="BC11" s="57">
        <f t="shared" si="21"/>
      </c>
      <c r="BD11" s="60"/>
      <c r="BE11" s="61">
        <f>IF(ISNA(MATCH(CONCATENATE(BE$2,$A11),'Výsledková listina'!$U:$U,0)),"",INDEX('Výsledková listina'!$B:$B,MATCH(CONCATENATE(BE$2,$A11),'Výsledková listina'!$U:$U,0),1))</f>
      </c>
      <c r="BF11" s="4"/>
      <c r="BG11" s="42">
        <f t="shared" si="22"/>
      </c>
      <c r="BH11" s="57">
        <f t="shared" si="23"/>
      </c>
      <c r="BI11" s="60"/>
      <c r="BJ11" s="61">
        <f>IF(ISNA(MATCH(CONCATENATE(BJ$2,$A11),'Výsledková listina'!$U:$U,0)),"",INDEX('Výsledková listina'!$B:$B,MATCH(CONCATENATE(BJ$2,$A11),'Výsledková listina'!$U:$U,0),1))</f>
      </c>
      <c r="BK11" s="4"/>
      <c r="BL11" s="42">
        <f t="shared" si="24"/>
      </c>
      <c r="BM11" s="57">
        <f t="shared" si="25"/>
      </c>
      <c r="BN11" s="60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</row>
    <row r="12" spans="1:174" s="10" customFormat="1" ht="34.5" customHeight="1">
      <c r="A12" s="5">
        <v>9</v>
      </c>
      <c r="B12" s="61" t="str">
        <f>IF(ISNA(MATCH(CONCATENATE(B$2,$A12),'[1]Výsledková listina'!$Q:$Q,0)),"",INDEX('[1]Výsledková listina'!$B:$B,MATCH(CONCATENATE(B$2,$A12),'[1]Výsledková listina'!$Q:$Q,0),1))</f>
        <v>Částka Martin</v>
      </c>
      <c r="C12" s="4">
        <v>0</v>
      </c>
      <c r="D12" s="42">
        <f t="shared" si="0"/>
        <v>12</v>
      </c>
      <c r="E12" s="57">
        <f t="shared" si="1"/>
        <v>12.5</v>
      </c>
      <c r="F12" s="60"/>
      <c r="G12" s="61" t="str">
        <f>IF(ISNA(MATCH(CONCATENATE(G$2,$A12),'[1]Výsledková listina'!$Q:$Q,0)),"",INDEX('[1]Výsledková listina'!$B:$B,MATCH(CONCATENATE(G$2,$A12),'[1]Výsledková listina'!$Q:$Q,0),1))</f>
        <v>Kocián Oldřich</v>
      </c>
      <c r="H12" s="4">
        <v>160</v>
      </c>
      <c r="I12" s="42">
        <f t="shared" si="2"/>
        <v>6</v>
      </c>
      <c r="J12" s="57">
        <f t="shared" si="3"/>
        <v>6</v>
      </c>
      <c r="K12" s="60"/>
      <c r="L12" s="61" t="str">
        <f>IF(ISNA(MATCH(CONCATENATE(L$2,$A12),'[1]Výsledková listina'!$Q:$Q,0)),"",INDEX('[1]Výsledková listina'!$B:$B,MATCH(CONCATENATE(L$2,$A12),'[1]Výsledková listina'!$Q:$Q,0),1))</f>
        <v>Technik</v>
      </c>
      <c r="M12" s="4">
        <v>1780</v>
      </c>
      <c r="N12" s="42">
        <f t="shared" si="4"/>
        <v>3</v>
      </c>
      <c r="O12" s="57">
        <f t="shared" si="5"/>
        <v>3</v>
      </c>
      <c r="P12" s="60"/>
      <c r="Q12" s="61" t="str">
        <f>IF(ISNA(MATCH(CONCATENATE(Q$2,$A12),'[1]Výsledková listina'!$Q:$Q,0)),"",INDEX('[1]Výsledková listina'!$B:$B,MATCH(CONCATENATE(Q$2,$A12),'[1]Výsledková listina'!$Q:$Q,0),1))</f>
        <v>Komárek Sven</v>
      </c>
      <c r="R12" s="4">
        <v>660</v>
      </c>
      <c r="S12" s="42">
        <f t="shared" si="6"/>
        <v>10</v>
      </c>
      <c r="T12" s="57">
        <f t="shared" si="7"/>
        <v>10</v>
      </c>
      <c r="U12" s="60"/>
      <c r="V12" s="61">
        <f>IF(ISNA(MATCH(CONCATENATE(V$2,$A12),'Výsledková listina'!$U:$U,0)),"",INDEX('Výsledková listina'!$B:$B,MATCH(CONCATENATE(V$2,$A12),'Výsledková listina'!$U:$U,0),1))</f>
      </c>
      <c r="W12" s="4"/>
      <c r="X12" s="42">
        <f t="shared" si="8"/>
      </c>
      <c r="Y12" s="57">
        <f t="shared" si="9"/>
      </c>
      <c r="Z12" s="60"/>
      <c r="AA12" s="61">
        <f>IF(ISNA(MATCH(CONCATENATE(AA$2,$A12),'Výsledková listina'!$U:$U,0)),"",INDEX('Výsledková listina'!$B:$B,MATCH(CONCATENATE(AA$2,$A12),'Výsledková listina'!$U:$U,0),1))</f>
      </c>
      <c r="AB12" s="4"/>
      <c r="AC12" s="42">
        <f t="shared" si="10"/>
      </c>
      <c r="AD12" s="57">
        <f t="shared" si="11"/>
      </c>
      <c r="AE12" s="60"/>
      <c r="AF12" s="61">
        <f>IF(ISNA(MATCH(CONCATENATE(AF$2,$A12),'Výsledková listina'!$U:$U,0)),"",INDEX('Výsledková listina'!$B:$B,MATCH(CONCATENATE(AF$2,$A12),'Výsledková listina'!$U:$U,0),1))</f>
      </c>
      <c r="AG12" s="4"/>
      <c r="AH12" s="42">
        <f t="shared" si="12"/>
      </c>
      <c r="AI12" s="57">
        <f t="shared" si="13"/>
      </c>
      <c r="AJ12" s="60"/>
      <c r="AK12" s="61">
        <f>IF(ISNA(MATCH(CONCATENATE(AK$2,$A12),'Výsledková listina'!$U:$U,0)),"",INDEX('Výsledková listina'!$B:$B,MATCH(CONCATENATE(AK$2,$A12),'Výsledková listina'!$U:$U,0),1))</f>
      </c>
      <c r="AL12" s="4"/>
      <c r="AM12" s="42">
        <f t="shared" si="14"/>
      </c>
      <c r="AN12" s="57">
        <f t="shared" si="15"/>
      </c>
      <c r="AO12" s="60"/>
      <c r="AP12" s="61">
        <f>IF(ISNA(MATCH(CONCATENATE(AP$2,$A12),'Výsledková listina'!$U:$U,0)),"",INDEX('Výsledková listina'!$B:$B,MATCH(CONCATENATE(AP$2,$A12),'Výsledková listina'!$U:$U,0),1))</f>
      </c>
      <c r="AQ12" s="4"/>
      <c r="AR12" s="42">
        <f t="shared" si="16"/>
      </c>
      <c r="AS12" s="57">
        <f t="shared" si="17"/>
      </c>
      <c r="AT12" s="60"/>
      <c r="AU12" s="61">
        <f>IF(ISNA(MATCH(CONCATENATE(AU$2,$A12),'Výsledková listina'!$U:$U,0)),"",INDEX('Výsledková listina'!$B:$B,MATCH(CONCATENATE(AU$2,$A12),'Výsledková listina'!$U:$U,0),1))</f>
      </c>
      <c r="AV12" s="4"/>
      <c r="AW12" s="42">
        <f t="shared" si="18"/>
      </c>
      <c r="AX12" s="57">
        <f t="shared" si="19"/>
      </c>
      <c r="AY12" s="60"/>
      <c r="AZ12" s="61">
        <f>IF(ISNA(MATCH(CONCATENATE(AZ$2,$A12),'Výsledková listina'!$U:$U,0)),"",INDEX('Výsledková listina'!$B:$B,MATCH(CONCATENATE(AZ$2,$A12),'Výsledková listina'!$U:$U,0),1))</f>
      </c>
      <c r="BA12" s="4"/>
      <c r="BB12" s="42">
        <f t="shared" si="20"/>
      </c>
      <c r="BC12" s="57">
        <f t="shared" si="21"/>
      </c>
      <c r="BD12" s="60"/>
      <c r="BE12" s="61">
        <f>IF(ISNA(MATCH(CONCATENATE(BE$2,$A12),'Výsledková listina'!$U:$U,0)),"",INDEX('Výsledková listina'!$B:$B,MATCH(CONCATENATE(BE$2,$A12),'Výsledková listina'!$U:$U,0),1))</f>
      </c>
      <c r="BF12" s="4"/>
      <c r="BG12" s="42">
        <f t="shared" si="22"/>
      </c>
      <c r="BH12" s="57">
        <f t="shared" si="23"/>
      </c>
      <c r="BI12" s="60"/>
      <c r="BJ12" s="61">
        <f>IF(ISNA(MATCH(CONCATENATE(BJ$2,$A12),'Výsledková listina'!$U:$U,0)),"",INDEX('Výsledková listina'!$B:$B,MATCH(CONCATENATE(BJ$2,$A12),'Výsledková listina'!$U:$U,0),1))</f>
      </c>
      <c r="BK12" s="4"/>
      <c r="BL12" s="42">
        <f t="shared" si="24"/>
      </c>
      <c r="BM12" s="57">
        <f t="shared" si="25"/>
      </c>
      <c r="BN12" s="60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</row>
    <row r="13" spans="1:174" s="10" customFormat="1" ht="34.5" customHeight="1">
      <c r="A13" s="5">
        <v>10</v>
      </c>
      <c r="B13" s="61" t="str">
        <f>IF(ISNA(MATCH(CONCATENATE(B$2,$A13),'[1]Výsledková listina'!$Q:$Q,0)),"",INDEX('[1]Výsledková listina'!$B:$B,MATCH(CONCATENATE(B$2,$A13),'[1]Výsledková listina'!$Q:$Q,0),1))</f>
        <v>Funda Petr</v>
      </c>
      <c r="C13" s="4">
        <v>5140</v>
      </c>
      <c r="D13" s="42">
        <f t="shared" si="0"/>
        <v>4</v>
      </c>
      <c r="E13" s="57">
        <f t="shared" si="1"/>
        <v>4</v>
      </c>
      <c r="F13" s="60"/>
      <c r="G13" s="61" t="str">
        <f>IF(ISNA(MATCH(CONCATENATE(G$2,$A13),'[1]Výsledková listina'!$Q:$Q,0)),"",INDEX('[1]Výsledková listina'!$B:$B,MATCH(CONCATENATE(G$2,$A13),'[1]Výsledková listina'!$Q:$Q,0),1))</f>
        <v>Bechyňská Kačule</v>
      </c>
      <c r="H13" s="4">
        <v>0</v>
      </c>
      <c r="I13" s="42">
        <f t="shared" si="2"/>
        <v>10</v>
      </c>
      <c r="J13" s="57">
        <f t="shared" si="3"/>
        <v>11</v>
      </c>
      <c r="K13" s="60"/>
      <c r="L13" s="61" t="str">
        <f>IF(ISNA(MATCH(CONCATENATE(L$2,$A13),'[1]Výsledková listina'!$Q:$Q,0)),"",INDEX('[1]Výsledková listina'!$B:$B,MATCH(CONCATENATE(L$2,$A13),'[1]Výsledková listina'!$Q:$Q,0),1))</f>
        <v>Stříbrský Viktor</v>
      </c>
      <c r="M13" s="4">
        <v>5060</v>
      </c>
      <c r="N13" s="42">
        <f t="shared" si="4"/>
        <v>1</v>
      </c>
      <c r="O13" s="57">
        <f t="shared" si="5"/>
        <v>1</v>
      </c>
      <c r="P13" s="60"/>
      <c r="Q13" s="61" t="str">
        <f>IF(ISNA(MATCH(CONCATENATE(Q$2,$A13),'[1]Výsledková listina'!$Q:$Q,0)),"",INDEX('[1]Výsledková listina'!$B:$B,MATCH(CONCATENATE(Q$2,$A13),'[1]Výsledková listina'!$Q:$Q,0),1))</f>
        <v>Douša Jan</v>
      </c>
      <c r="R13" s="4">
        <v>5740</v>
      </c>
      <c r="S13" s="42">
        <f t="shared" si="6"/>
        <v>3</v>
      </c>
      <c r="T13" s="57">
        <f t="shared" si="7"/>
        <v>3</v>
      </c>
      <c r="U13" s="60"/>
      <c r="V13" s="61">
        <f>IF(ISNA(MATCH(CONCATENATE(V$2,$A13),'Výsledková listina'!$U:$U,0)),"",INDEX('Výsledková listina'!$B:$B,MATCH(CONCATENATE(V$2,$A13),'Výsledková listina'!$U:$U,0),1))</f>
      </c>
      <c r="W13" s="4"/>
      <c r="X13" s="42">
        <f t="shared" si="8"/>
      </c>
      <c r="Y13" s="57">
        <f t="shared" si="9"/>
      </c>
      <c r="Z13" s="60"/>
      <c r="AA13" s="61">
        <f>IF(ISNA(MATCH(CONCATENATE(AA$2,$A13),'Výsledková listina'!$U:$U,0)),"",INDEX('Výsledková listina'!$B:$B,MATCH(CONCATENATE(AA$2,$A13),'Výsledková listina'!$U:$U,0),1))</f>
      </c>
      <c r="AB13" s="4"/>
      <c r="AC13" s="42">
        <f t="shared" si="10"/>
      </c>
      <c r="AD13" s="57">
        <f t="shared" si="11"/>
      </c>
      <c r="AE13" s="60"/>
      <c r="AF13" s="61">
        <f>IF(ISNA(MATCH(CONCATENATE(AF$2,$A13),'Výsledková listina'!$U:$U,0)),"",INDEX('Výsledková listina'!$B:$B,MATCH(CONCATENATE(AF$2,$A13),'Výsledková listina'!$U:$U,0),1))</f>
      </c>
      <c r="AG13" s="4"/>
      <c r="AH13" s="42">
        <f t="shared" si="12"/>
      </c>
      <c r="AI13" s="57">
        <f t="shared" si="13"/>
      </c>
      <c r="AJ13" s="60"/>
      <c r="AK13" s="61">
        <f>IF(ISNA(MATCH(CONCATENATE(AK$2,$A13),'Výsledková listina'!$U:$U,0)),"",INDEX('Výsledková listina'!$B:$B,MATCH(CONCATENATE(AK$2,$A13),'Výsledková listina'!$U:$U,0),1))</f>
      </c>
      <c r="AL13" s="4"/>
      <c r="AM13" s="42">
        <f t="shared" si="14"/>
      </c>
      <c r="AN13" s="57">
        <f t="shared" si="15"/>
      </c>
      <c r="AO13" s="60"/>
      <c r="AP13" s="61">
        <f>IF(ISNA(MATCH(CONCATENATE(AP$2,$A13),'Výsledková listina'!$U:$U,0)),"",INDEX('Výsledková listina'!$B:$B,MATCH(CONCATENATE(AP$2,$A13),'Výsledková listina'!$U:$U,0),1))</f>
      </c>
      <c r="AQ13" s="4"/>
      <c r="AR13" s="42">
        <f t="shared" si="16"/>
      </c>
      <c r="AS13" s="57">
        <f t="shared" si="17"/>
      </c>
      <c r="AT13" s="60"/>
      <c r="AU13" s="61">
        <f>IF(ISNA(MATCH(CONCATENATE(AU$2,$A13),'Výsledková listina'!$U:$U,0)),"",INDEX('Výsledková listina'!$B:$B,MATCH(CONCATENATE(AU$2,$A13),'Výsledková listina'!$U:$U,0),1))</f>
      </c>
      <c r="AV13" s="4"/>
      <c r="AW13" s="42">
        <f t="shared" si="18"/>
      </c>
      <c r="AX13" s="57">
        <f t="shared" si="19"/>
      </c>
      <c r="AY13" s="60"/>
      <c r="AZ13" s="61">
        <f>IF(ISNA(MATCH(CONCATENATE(AZ$2,$A13),'Výsledková listina'!$U:$U,0)),"",INDEX('Výsledková listina'!$B:$B,MATCH(CONCATENATE(AZ$2,$A13),'Výsledková listina'!$U:$U,0),1))</f>
      </c>
      <c r="BA13" s="4"/>
      <c r="BB13" s="42">
        <f t="shared" si="20"/>
      </c>
      <c r="BC13" s="57">
        <f t="shared" si="21"/>
      </c>
      <c r="BD13" s="60"/>
      <c r="BE13" s="61">
        <f>IF(ISNA(MATCH(CONCATENATE(BE$2,$A13),'Výsledková listina'!$U:$U,0)),"",INDEX('Výsledková listina'!$B:$B,MATCH(CONCATENATE(BE$2,$A13),'Výsledková listina'!$U:$U,0),1))</f>
      </c>
      <c r="BF13" s="4"/>
      <c r="BG13" s="42">
        <f t="shared" si="22"/>
      </c>
      <c r="BH13" s="57">
        <f t="shared" si="23"/>
      </c>
      <c r="BI13" s="60"/>
      <c r="BJ13" s="61">
        <f>IF(ISNA(MATCH(CONCATENATE(BJ$2,$A13),'Výsledková listina'!$U:$U,0)),"",INDEX('Výsledková listina'!$B:$B,MATCH(CONCATENATE(BJ$2,$A13),'Výsledková listina'!$U:$U,0),1))</f>
      </c>
      <c r="BK13" s="4"/>
      <c r="BL13" s="42">
        <f t="shared" si="24"/>
      </c>
      <c r="BM13" s="57">
        <f t="shared" si="25"/>
      </c>
      <c r="BN13" s="60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</row>
    <row r="14" spans="1:174" s="10" customFormat="1" ht="34.5" customHeight="1">
      <c r="A14" s="5">
        <v>11</v>
      </c>
      <c r="B14" s="61" t="str">
        <f>IF(ISNA(MATCH(CONCATENATE(B$2,$A14),'[1]Výsledková listina'!$Q:$Q,0)),"",INDEX('[1]Výsledková listina'!$B:$B,MATCH(CONCATENATE(B$2,$A14),'[1]Výsledková listina'!$Q:$Q,0),1))</f>
        <v>Stejskal Míra</v>
      </c>
      <c r="C14" s="4">
        <v>1280</v>
      </c>
      <c r="D14" s="42">
        <f t="shared" si="0"/>
        <v>7</v>
      </c>
      <c r="E14" s="57">
        <f t="shared" si="1"/>
        <v>7</v>
      </c>
      <c r="F14" s="60"/>
      <c r="G14" s="61" t="str">
        <f>IF(ISNA(MATCH(CONCATENATE(G$2,$A14),'[1]Výsledková listina'!$Q:$Q,0)),"",INDEX('[1]Výsledková listina'!$B:$B,MATCH(CONCATENATE(G$2,$A14),'[1]Výsledková listina'!$Q:$Q,0),1))</f>
        <v>Vele Patrik</v>
      </c>
      <c r="H14" s="4">
        <v>780</v>
      </c>
      <c r="I14" s="42">
        <f t="shared" si="2"/>
        <v>4</v>
      </c>
      <c r="J14" s="57">
        <f t="shared" si="3"/>
        <v>4</v>
      </c>
      <c r="K14" s="60"/>
      <c r="L14" s="61" t="str">
        <f>IF(ISNA(MATCH(CONCATENATE(L$2,$A14),'[1]Výsledková listina'!$Q:$Q,0)),"",INDEX('[1]Výsledková listina'!$B:$B,MATCH(CONCATENATE(L$2,$A14),'[1]Výsledková listina'!$Q:$Q,0),1))</f>
        <v>Dohnal Pepa</v>
      </c>
      <c r="M14" s="4">
        <v>1420</v>
      </c>
      <c r="N14" s="42">
        <f t="shared" si="4"/>
        <v>4</v>
      </c>
      <c r="O14" s="57">
        <f t="shared" si="5"/>
        <v>4</v>
      </c>
      <c r="P14" s="60"/>
      <c r="Q14" s="61" t="str">
        <f>IF(ISNA(MATCH(CONCATENATE(Q$2,$A14),'[1]Výsledková listina'!$Q:$Q,0)),"",INDEX('[1]Výsledková listina'!$B:$B,MATCH(CONCATENATE(Q$2,$A14),'[1]Výsledková listina'!$Q:$Q,0),1))</f>
        <v>Staněk Kája</v>
      </c>
      <c r="R14" s="4">
        <v>3440</v>
      </c>
      <c r="S14" s="42">
        <f t="shared" si="6"/>
        <v>4</v>
      </c>
      <c r="T14" s="57">
        <f t="shared" si="7"/>
        <v>4</v>
      </c>
      <c r="U14" s="60"/>
      <c r="V14" s="61">
        <f>IF(ISNA(MATCH(CONCATENATE(V$2,$A14),'Výsledková listina'!$U:$U,0)),"",INDEX('Výsledková listina'!$B:$B,MATCH(CONCATENATE(V$2,$A14),'Výsledková listina'!$U:$U,0),1))</f>
      </c>
      <c r="W14" s="4"/>
      <c r="X14" s="42">
        <f t="shared" si="8"/>
      </c>
      <c r="Y14" s="57">
        <f t="shared" si="9"/>
      </c>
      <c r="Z14" s="60"/>
      <c r="AA14" s="61">
        <f>IF(ISNA(MATCH(CONCATENATE(AA$2,$A14),'Výsledková listina'!$U:$U,0)),"",INDEX('Výsledková listina'!$B:$B,MATCH(CONCATENATE(AA$2,$A14),'Výsledková listina'!$U:$U,0),1))</f>
      </c>
      <c r="AB14" s="4"/>
      <c r="AC14" s="42">
        <f t="shared" si="10"/>
      </c>
      <c r="AD14" s="57">
        <f t="shared" si="11"/>
      </c>
      <c r="AE14" s="60"/>
      <c r="AF14" s="61">
        <f>IF(ISNA(MATCH(CONCATENATE(AF$2,$A14),'Výsledková listina'!$U:$U,0)),"",INDEX('Výsledková listina'!$B:$B,MATCH(CONCATENATE(AF$2,$A14),'Výsledková listina'!$U:$U,0),1))</f>
      </c>
      <c r="AG14" s="4"/>
      <c r="AH14" s="42">
        <f t="shared" si="12"/>
      </c>
      <c r="AI14" s="57">
        <f t="shared" si="13"/>
      </c>
      <c r="AJ14" s="60"/>
      <c r="AK14" s="61">
        <f>IF(ISNA(MATCH(CONCATENATE(AK$2,$A14),'Výsledková listina'!$U:$U,0)),"",INDEX('Výsledková listina'!$B:$B,MATCH(CONCATENATE(AK$2,$A14),'Výsledková listina'!$U:$U,0),1))</f>
      </c>
      <c r="AL14" s="4"/>
      <c r="AM14" s="42">
        <f t="shared" si="14"/>
      </c>
      <c r="AN14" s="57">
        <f t="shared" si="15"/>
      </c>
      <c r="AO14" s="60"/>
      <c r="AP14" s="61">
        <f>IF(ISNA(MATCH(CONCATENATE(AP$2,$A14),'Výsledková listina'!$U:$U,0)),"",INDEX('Výsledková listina'!$B:$B,MATCH(CONCATENATE(AP$2,$A14),'Výsledková listina'!$U:$U,0),1))</f>
      </c>
      <c r="AQ14" s="4"/>
      <c r="AR14" s="42">
        <f t="shared" si="16"/>
      </c>
      <c r="AS14" s="57">
        <f t="shared" si="17"/>
      </c>
      <c r="AT14" s="60"/>
      <c r="AU14" s="61">
        <f>IF(ISNA(MATCH(CONCATENATE(AU$2,$A14),'Výsledková listina'!$U:$U,0)),"",INDEX('Výsledková listina'!$B:$B,MATCH(CONCATENATE(AU$2,$A14),'Výsledková listina'!$U:$U,0),1))</f>
      </c>
      <c r="AV14" s="4"/>
      <c r="AW14" s="42">
        <f t="shared" si="18"/>
      </c>
      <c r="AX14" s="57">
        <f t="shared" si="19"/>
      </c>
      <c r="AY14" s="60"/>
      <c r="AZ14" s="61">
        <f>IF(ISNA(MATCH(CONCATENATE(AZ$2,$A14),'Výsledková listina'!$U:$U,0)),"",INDEX('Výsledková listina'!$B:$B,MATCH(CONCATENATE(AZ$2,$A14),'Výsledková listina'!$U:$U,0),1))</f>
      </c>
      <c r="BA14" s="4"/>
      <c r="BB14" s="42">
        <f t="shared" si="20"/>
      </c>
      <c r="BC14" s="57">
        <f t="shared" si="21"/>
      </c>
      <c r="BD14" s="60"/>
      <c r="BE14" s="61">
        <f>IF(ISNA(MATCH(CONCATENATE(BE$2,$A14),'Výsledková listina'!$U:$U,0)),"",INDEX('Výsledková listina'!$B:$B,MATCH(CONCATENATE(BE$2,$A14),'Výsledková listina'!$U:$U,0),1))</f>
      </c>
      <c r="BF14" s="4"/>
      <c r="BG14" s="42">
        <f t="shared" si="22"/>
      </c>
      <c r="BH14" s="57">
        <f t="shared" si="23"/>
      </c>
      <c r="BI14" s="60"/>
      <c r="BJ14" s="61">
        <f>IF(ISNA(MATCH(CONCATENATE(BJ$2,$A14),'Výsledková listina'!$U:$U,0)),"",INDEX('Výsledková listina'!$B:$B,MATCH(CONCATENATE(BJ$2,$A14),'Výsledková listina'!$U:$U,0),1))</f>
      </c>
      <c r="BK14" s="4"/>
      <c r="BL14" s="42">
        <f t="shared" si="24"/>
      </c>
      <c r="BM14" s="57">
        <f t="shared" si="25"/>
      </c>
      <c r="BN14" s="60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</row>
    <row r="15" spans="1:174" s="10" customFormat="1" ht="34.5" customHeight="1">
      <c r="A15" s="5">
        <v>12</v>
      </c>
      <c r="B15" s="61" t="str">
        <f>IF(ISNA(MATCH(CONCATENATE(B$2,$A15),'[1]Výsledková listina'!$Q:$Q,0)),"",INDEX('[1]Výsledková listina'!$B:$B,MATCH(CONCATENATE(B$2,$A15),'[1]Výsledková listina'!$Q:$Q,0),1))</f>
        <v>Fiala Michal</v>
      </c>
      <c r="C15" s="4">
        <v>700</v>
      </c>
      <c r="D15" s="42">
        <f t="shared" si="0"/>
        <v>8</v>
      </c>
      <c r="E15" s="57">
        <f t="shared" si="1"/>
        <v>8</v>
      </c>
      <c r="F15" s="60"/>
      <c r="G15" s="61" t="str">
        <f>IF(ISNA(MATCH(CONCATENATE(G$2,$A15),'[1]Výsledková listina'!$Q:$Q,0)),"",INDEX('[1]Výsledková listina'!$B:$B,MATCH(CONCATENATE(G$2,$A15),'[1]Výsledková listina'!$Q:$Q,0),1))</f>
        <v>Čečil Lukáš</v>
      </c>
      <c r="H15" s="4">
        <v>860</v>
      </c>
      <c r="I15" s="42">
        <f t="shared" si="2"/>
        <v>3</v>
      </c>
      <c r="J15" s="57">
        <f t="shared" si="3"/>
        <v>3</v>
      </c>
      <c r="K15" s="60"/>
      <c r="L15" s="61" t="str">
        <f>IF(ISNA(MATCH(CONCATENATE(L$2,$A15),'[1]Výsledková listina'!$Q:$Q,0)),"",INDEX('[1]Výsledková listina'!$B:$B,MATCH(CONCATENATE(L$2,$A15),'[1]Výsledková listina'!$Q:$Q,0),1))</f>
        <v>Staněk Kája Děda</v>
      </c>
      <c r="M15" s="4">
        <v>1120</v>
      </c>
      <c r="N15" s="42">
        <f t="shared" si="4"/>
        <v>5</v>
      </c>
      <c r="O15" s="57">
        <f t="shared" si="5"/>
        <v>5</v>
      </c>
      <c r="P15" s="60"/>
      <c r="Q15" s="61" t="str">
        <f>IF(ISNA(MATCH(CONCATENATE(Q$2,$A15),'[1]Výsledková listina'!$Q:$Q,0)),"",INDEX('[1]Výsledková listina'!$B:$B,MATCH(CONCATENATE(Q$2,$A15),'[1]Výsledková listina'!$Q:$Q,0),1))</f>
        <v>Kasl Luboš</v>
      </c>
      <c r="R15" s="4">
        <v>20720</v>
      </c>
      <c r="S15" s="42">
        <f t="shared" si="6"/>
        <v>1</v>
      </c>
      <c r="T15" s="57">
        <f t="shared" si="7"/>
        <v>1</v>
      </c>
      <c r="U15" s="60"/>
      <c r="V15" s="61">
        <f>IF(ISNA(MATCH(CONCATENATE(V$2,$A15),'Výsledková listina'!$U:$U,0)),"",INDEX('Výsledková listina'!$B:$B,MATCH(CONCATENATE(V$2,$A15),'Výsledková listina'!$U:$U,0),1))</f>
      </c>
      <c r="W15" s="4"/>
      <c r="X15" s="42">
        <f t="shared" si="8"/>
      </c>
      <c r="Y15" s="57">
        <f t="shared" si="9"/>
      </c>
      <c r="Z15" s="60"/>
      <c r="AA15" s="61">
        <f>IF(ISNA(MATCH(CONCATENATE(AA$2,$A15),'Výsledková listina'!$U:$U,0)),"",INDEX('Výsledková listina'!$B:$B,MATCH(CONCATENATE(AA$2,$A15),'Výsledková listina'!$U:$U,0),1))</f>
      </c>
      <c r="AB15" s="4"/>
      <c r="AC15" s="42">
        <f t="shared" si="10"/>
      </c>
      <c r="AD15" s="57">
        <f t="shared" si="11"/>
      </c>
      <c r="AE15" s="60"/>
      <c r="AF15" s="61">
        <f>IF(ISNA(MATCH(CONCATENATE(AF$2,$A15),'Výsledková listina'!$U:$U,0)),"",INDEX('Výsledková listina'!$B:$B,MATCH(CONCATENATE(AF$2,$A15),'Výsledková listina'!$U:$U,0),1))</f>
      </c>
      <c r="AG15" s="4"/>
      <c r="AH15" s="42">
        <f t="shared" si="12"/>
      </c>
      <c r="AI15" s="57">
        <f t="shared" si="13"/>
      </c>
      <c r="AJ15" s="60"/>
      <c r="AK15" s="61">
        <f>IF(ISNA(MATCH(CONCATENATE(AK$2,$A15),'Výsledková listina'!$U:$U,0)),"",INDEX('Výsledková listina'!$B:$B,MATCH(CONCATENATE(AK$2,$A15),'Výsledková listina'!$U:$U,0),1))</f>
      </c>
      <c r="AL15" s="4"/>
      <c r="AM15" s="42">
        <f t="shared" si="14"/>
      </c>
      <c r="AN15" s="57">
        <f t="shared" si="15"/>
      </c>
      <c r="AO15" s="60"/>
      <c r="AP15" s="61">
        <f>IF(ISNA(MATCH(CONCATENATE(AP$2,$A15),'Výsledková listina'!$U:$U,0)),"",INDEX('Výsledková listina'!$B:$B,MATCH(CONCATENATE(AP$2,$A15),'Výsledková listina'!$U:$U,0),1))</f>
      </c>
      <c r="AQ15" s="4"/>
      <c r="AR15" s="42">
        <f t="shared" si="16"/>
      </c>
      <c r="AS15" s="57">
        <f t="shared" si="17"/>
      </c>
      <c r="AT15" s="60"/>
      <c r="AU15" s="61">
        <f>IF(ISNA(MATCH(CONCATENATE(AU$2,$A15),'Výsledková listina'!$U:$U,0)),"",INDEX('Výsledková listina'!$B:$B,MATCH(CONCATENATE(AU$2,$A15),'Výsledková listina'!$U:$U,0),1))</f>
      </c>
      <c r="AV15" s="4"/>
      <c r="AW15" s="42">
        <f t="shared" si="18"/>
      </c>
      <c r="AX15" s="57">
        <f t="shared" si="19"/>
      </c>
      <c r="AY15" s="60"/>
      <c r="AZ15" s="61">
        <f>IF(ISNA(MATCH(CONCATENATE(AZ$2,$A15),'Výsledková listina'!$U:$U,0)),"",INDEX('Výsledková listina'!$B:$B,MATCH(CONCATENATE(AZ$2,$A15),'Výsledková listina'!$U:$U,0),1))</f>
      </c>
      <c r="BA15" s="4"/>
      <c r="BB15" s="42">
        <f t="shared" si="20"/>
      </c>
      <c r="BC15" s="57">
        <f t="shared" si="21"/>
      </c>
      <c r="BD15" s="60"/>
      <c r="BE15" s="61">
        <f>IF(ISNA(MATCH(CONCATENATE(BE$2,$A15),'Výsledková listina'!$U:$U,0)),"",INDEX('Výsledková listina'!$B:$B,MATCH(CONCATENATE(BE$2,$A15),'Výsledková listina'!$U:$U,0),1))</f>
      </c>
      <c r="BF15" s="4"/>
      <c r="BG15" s="42">
        <f t="shared" si="22"/>
      </c>
      <c r="BH15" s="57">
        <f t="shared" si="23"/>
      </c>
      <c r="BI15" s="60"/>
      <c r="BJ15" s="61">
        <f>IF(ISNA(MATCH(CONCATENATE(BJ$2,$A15),'Výsledková listina'!$U:$U,0)),"",INDEX('Výsledková listina'!$B:$B,MATCH(CONCATENATE(BJ$2,$A15),'Výsledková listina'!$U:$U,0),1))</f>
      </c>
      <c r="BK15" s="4"/>
      <c r="BL15" s="42">
        <f t="shared" si="24"/>
      </c>
      <c r="BM15" s="57">
        <f t="shared" si="25"/>
      </c>
      <c r="BN15" s="60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</row>
    <row r="16" spans="1:174" s="10" customFormat="1" ht="34.5" customHeight="1">
      <c r="A16" s="5">
        <v>13</v>
      </c>
      <c r="B16" s="61" t="str">
        <f>IF(ISNA(MATCH(CONCATENATE(B$2,$A16),'[1]Výsledková listina'!$Q:$Q,0)),"",INDEX('[1]Výsledková listina'!$B:$B,MATCH(CONCATENATE(B$2,$A16),'[1]Výsledková listina'!$Q:$Q,0),1))</f>
        <v>Sičák Pavel</v>
      </c>
      <c r="C16" s="4">
        <v>40</v>
      </c>
      <c r="D16" s="42">
        <f t="shared" si="0"/>
        <v>11</v>
      </c>
      <c r="E16" s="57">
        <f t="shared" si="1"/>
        <v>11</v>
      </c>
      <c r="F16" s="60"/>
      <c r="G16" s="61">
        <f>IF(ISNA(MATCH(CONCATENATE(G$2,$A16),'Výsledková listina'!$U:$U,0)),"",INDEX('Výsledková listina'!$B:$B,MATCH(CONCATENATE(G$2,$A16),'Výsledková listina'!$U:$U,0),1))</f>
      </c>
      <c r="H16" s="4"/>
      <c r="I16" s="42">
        <f t="shared" si="2"/>
      </c>
      <c r="J16" s="57">
        <f t="shared" si="3"/>
      </c>
      <c r="K16" s="60"/>
      <c r="L16" s="61">
        <f>IF(ISNA(MATCH(CONCATENATE(L$2,$A16),'Výsledková listina'!$U:$U,0)),"",INDEX('Výsledková listina'!$B:$B,MATCH(CONCATENATE(L$2,$A16),'Výsledková listina'!$U:$U,0),1))</f>
      </c>
      <c r="M16" s="4"/>
      <c r="N16" s="42">
        <f t="shared" si="4"/>
      </c>
      <c r="O16" s="57">
        <f t="shared" si="5"/>
      </c>
      <c r="P16" s="60"/>
      <c r="Q16" s="61" t="str">
        <f>IF(ISNA(MATCH(CONCATENATE(Q$2,$A16),'[1]Výsledková listina'!$Q:$Q,0)),"",INDEX('[1]Výsledková listina'!$B:$B,MATCH(CONCATENATE(Q$2,$A16),'[1]Výsledková listina'!$Q:$Q,0),1))</f>
        <v>Vatěra Miroslav</v>
      </c>
      <c r="R16" s="4">
        <v>2080</v>
      </c>
      <c r="S16" s="42">
        <f t="shared" si="6"/>
        <v>6</v>
      </c>
      <c r="T16" s="57">
        <f t="shared" si="7"/>
        <v>6</v>
      </c>
      <c r="U16" s="60"/>
      <c r="V16" s="61">
        <f>IF(ISNA(MATCH(CONCATENATE(V$2,$A16),'Výsledková listina'!$U:$U,0)),"",INDEX('Výsledková listina'!$B:$B,MATCH(CONCATENATE(V$2,$A16),'Výsledková listina'!$U:$U,0),1))</f>
      </c>
      <c r="W16" s="4"/>
      <c r="X16" s="42">
        <f t="shared" si="8"/>
      </c>
      <c r="Y16" s="57">
        <f t="shared" si="9"/>
      </c>
      <c r="Z16" s="60"/>
      <c r="AA16" s="61">
        <f>IF(ISNA(MATCH(CONCATENATE(AA$2,$A16),'Výsledková listina'!$U:$U,0)),"",INDEX('Výsledková listina'!$B:$B,MATCH(CONCATENATE(AA$2,$A16),'Výsledková listina'!$U:$U,0),1))</f>
      </c>
      <c r="AB16" s="4"/>
      <c r="AC16" s="42">
        <f t="shared" si="10"/>
      </c>
      <c r="AD16" s="57">
        <f t="shared" si="11"/>
      </c>
      <c r="AE16" s="60"/>
      <c r="AF16" s="61">
        <f>IF(ISNA(MATCH(CONCATENATE(AF$2,$A16),'Výsledková listina'!$U:$U,0)),"",INDEX('Výsledková listina'!$B:$B,MATCH(CONCATENATE(AF$2,$A16),'Výsledková listina'!$U:$U,0),1))</f>
      </c>
      <c r="AG16" s="4"/>
      <c r="AH16" s="42">
        <f t="shared" si="12"/>
      </c>
      <c r="AI16" s="57">
        <f t="shared" si="13"/>
      </c>
      <c r="AJ16" s="60"/>
      <c r="AK16" s="61">
        <f>IF(ISNA(MATCH(CONCATENATE(AK$2,$A16),'Výsledková listina'!$U:$U,0)),"",INDEX('Výsledková listina'!$B:$B,MATCH(CONCATENATE(AK$2,$A16),'Výsledková listina'!$U:$U,0),1))</f>
      </c>
      <c r="AL16" s="4"/>
      <c r="AM16" s="42">
        <f t="shared" si="14"/>
      </c>
      <c r="AN16" s="57">
        <f t="shared" si="15"/>
      </c>
      <c r="AO16" s="60"/>
      <c r="AP16" s="61">
        <f>IF(ISNA(MATCH(CONCATENATE(AP$2,$A16),'Výsledková listina'!$U:$U,0)),"",INDEX('Výsledková listina'!$B:$B,MATCH(CONCATENATE(AP$2,$A16),'Výsledková listina'!$U:$U,0),1))</f>
      </c>
      <c r="AQ16" s="4"/>
      <c r="AR16" s="42">
        <f t="shared" si="16"/>
      </c>
      <c r="AS16" s="57">
        <f t="shared" si="17"/>
      </c>
      <c r="AT16" s="60"/>
      <c r="AU16" s="61">
        <f>IF(ISNA(MATCH(CONCATENATE(AU$2,$A16),'Výsledková listina'!$U:$U,0)),"",INDEX('Výsledková listina'!$B:$B,MATCH(CONCATENATE(AU$2,$A16),'Výsledková listina'!$U:$U,0),1))</f>
      </c>
      <c r="AV16" s="4"/>
      <c r="AW16" s="42">
        <f t="shared" si="18"/>
      </c>
      <c r="AX16" s="57">
        <f t="shared" si="19"/>
      </c>
      <c r="AY16" s="60"/>
      <c r="AZ16" s="61">
        <f>IF(ISNA(MATCH(CONCATENATE(AZ$2,$A16),'Výsledková listina'!$U:$U,0)),"",INDEX('Výsledková listina'!$B:$B,MATCH(CONCATENATE(AZ$2,$A16),'Výsledková listina'!$U:$U,0),1))</f>
      </c>
      <c r="BA16" s="4"/>
      <c r="BB16" s="42">
        <f t="shared" si="20"/>
      </c>
      <c r="BC16" s="57">
        <f t="shared" si="21"/>
      </c>
      <c r="BD16" s="60"/>
      <c r="BE16" s="61">
        <f>IF(ISNA(MATCH(CONCATENATE(BE$2,$A16),'Výsledková listina'!$U:$U,0)),"",INDEX('Výsledková listina'!$B:$B,MATCH(CONCATENATE(BE$2,$A16),'Výsledková listina'!$U:$U,0),1))</f>
      </c>
      <c r="BF16" s="4"/>
      <c r="BG16" s="42">
        <f t="shared" si="22"/>
      </c>
      <c r="BH16" s="57">
        <f t="shared" si="23"/>
      </c>
      <c r="BI16" s="60"/>
      <c r="BJ16" s="61">
        <f>IF(ISNA(MATCH(CONCATENATE(BJ$2,$A16),'Výsledková listina'!$U:$U,0)),"",INDEX('Výsledková listina'!$B:$B,MATCH(CONCATENATE(BJ$2,$A16),'Výsledková listina'!$U:$U,0),1))</f>
      </c>
      <c r="BK16" s="4"/>
      <c r="BL16" s="42">
        <f t="shared" si="24"/>
      </c>
      <c r="BM16" s="57">
        <f t="shared" si="25"/>
      </c>
      <c r="BN16" s="60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</row>
    <row r="17" spans="1:174" s="10" customFormat="1" ht="34.5" customHeight="1">
      <c r="A17" s="5">
        <v>14</v>
      </c>
      <c r="B17" s="61">
        <f>IF(ISNA(MATCH(CONCATENATE(B$2,$A17),'Výsledková listina'!$U:$U,0)),"",INDEX('Výsledková listina'!$B:$B,MATCH(CONCATENATE(B$2,$A17),'Výsledková listina'!$U:$U,0),1))</f>
      </c>
      <c r="C17" s="4"/>
      <c r="D17" s="42">
        <f t="shared" si="0"/>
      </c>
      <c r="E17" s="57">
        <f t="shared" si="1"/>
      </c>
      <c r="F17" s="60"/>
      <c r="G17" s="61">
        <f>IF(ISNA(MATCH(CONCATENATE(G$2,$A17),'Výsledková listina'!$U:$U,0)),"",INDEX('Výsledková listina'!$B:$B,MATCH(CONCATENATE(G$2,$A17),'Výsledková listina'!$U:$U,0),1))</f>
      </c>
      <c r="H17" s="4"/>
      <c r="I17" s="42">
        <f t="shared" si="2"/>
      </c>
      <c r="J17" s="57">
        <f t="shared" si="3"/>
      </c>
      <c r="K17" s="60"/>
      <c r="L17" s="61">
        <f>IF(ISNA(MATCH(CONCATENATE(L$2,$A17),'Výsledková listina'!$U:$U,0)),"",INDEX('Výsledková listina'!$B:$B,MATCH(CONCATENATE(L$2,$A17),'Výsledková listina'!$U:$U,0),1))</f>
      </c>
      <c r="M17" s="4"/>
      <c r="N17" s="42">
        <f t="shared" si="4"/>
      </c>
      <c r="O17" s="57">
        <f t="shared" si="5"/>
      </c>
      <c r="P17" s="60"/>
      <c r="Q17" s="61">
        <f>IF(ISNA(MATCH(CONCATENATE(Q$2,$A17),'Výsledková listina'!$U:$U,0)),"",INDEX('Výsledková listina'!$B:$B,MATCH(CONCATENATE(Q$2,$A17),'Výsledková listina'!$U:$U,0),1))</f>
      </c>
      <c r="R17" s="4"/>
      <c r="S17" s="42">
        <f t="shared" si="6"/>
      </c>
      <c r="T17" s="57">
        <f t="shared" si="7"/>
      </c>
      <c r="U17" s="60"/>
      <c r="V17" s="61">
        <f>IF(ISNA(MATCH(CONCATENATE(V$2,$A17),'Výsledková listina'!$U:$U,0)),"",INDEX('Výsledková listina'!$B:$B,MATCH(CONCATENATE(V$2,$A17),'Výsledková listina'!$U:$U,0),1))</f>
      </c>
      <c r="W17" s="4"/>
      <c r="X17" s="42">
        <f t="shared" si="8"/>
      </c>
      <c r="Y17" s="57">
        <f t="shared" si="9"/>
      </c>
      <c r="Z17" s="60"/>
      <c r="AA17" s="61">
        <f>IF(ISNA(MATCH(CONCATENATE(AA$2,$A17),'Výsledková listina'!$U:$U,0)),"",INDEX('Výsledková listina'!$B:$B,MATCH(CONCATENATE(AA$2,$A17),'Výsledková listina'!$U:$U,0),1))</f>
      </c>
      <c r="AB17" s="4"/>
      <c r="AC17" s="42">
        <f t="shared" si="10"/>
      </c>
      <c r="AD17" s="57">
        <f t="shared" si="11"/>
      </c>
      <c r="AE17" s="60"/>
      <c r="AF17" s="61">
        <f>IF(ISNA(MATCH(CONCATENATE(AF$2,$A17),'Výsledková listina'!$U:$U,0)),"",INDEX('Výsledková listina'!$B:$B,MATCH(CONCATENATE(AF$2,$A17),'Výsledková listina'!$U:$U,0),1))</f>
      </c>
      <c r="AG17" s="4"/>
      <c r="AH17" s="42">
        <f t="shared" si="12"/>
      </c>
      <c r="AI17" s="57">
        <f t="shared" si="13"/>
      </c>
      <c r="AJ17" s="60"/>
      <c r="AK17" s="61">
        <f>IF(ISNA(MATCH(CONCATENATE(AK$2,$A17),'Výsledková listina'!$U:$U,0)),"",INDEX('Výsledková listina'!$B:$B,MATCH(CONCATENATE(AK$2,$A17),'Výsledková listina'!$U:$U,0),1))</f>
      </c>
      <c r="AL17" s="4"/>
      <c r="AM17" s="42">
        <f t="shared" si="14"/>
      </c>
      <c r="AN17" s="57">
        <f t="shared" si="15"/>
      </c>
      <c r="AO17" s="60"/>
      <c r="AP17" s="61">
        <f>IF(ISNA(MATCH(CONCATENATE(AP$2,$A17),'Výsledková listina'!$U:$U,0)),"",INDEX('Výsledková listina'!$B:$B,MATCH(CONCATENATE(AP$2,$A17),'Výsledková listina'!$U:$U,0),1))</f>
      </c>
      <c r="AQ17" s="4"/>
      <c r="AR17" s="42">
        <f t="shared" si="16"/>
      </c>
      <c r="AS17" s="57">
        <f t="shared" si="17"/>
      </c>
      <c r="AT17" s="60"/>
      <c r="AU17" s="61">
        <f>IF(ISNA(MATCH(CONCATENATE(AU$2,$A17),'Výsledková listina'!$U:$U,0)),"",INDEX('Výsledková listina'!$B:$B,MATCH(CONCATENATE(AU$2,$A17),'Výsledková listina'!$U:$U,0),1))</f>
      </c>
      <c r="AV17" s="4"/>
      <c r="AW17" s="42">
        <f t="shared" si="18"/>
      </c>
      <c r="AX17" s="57">
        <f t="shared" si="19"/>
      </c>
      <c r="AY17" s="60"/>
      <c r="AZ17" s="61">
        <f>IF(ISNA(MATCH(CONCATENATE(AZ$2,$A17),'Výsledková listina'!$U:$U,0)),"",INDEX('Výsledková listina'!$B:$B,MATCH(CONCATENATE(AZ$2,$A17),'Výsledková listina'!$U:$U,0),1))</f>
      </c>
      <c r="BA17" s="4"/>
      <c r="BB17" s="42">
        <f t="shared" si="20"/>
      </c>
      <c r="BC17" s="57">
        <f t="shared" si="21"/>
      </c>
      <c r="BD17" s="60"/>
      <c r="BE17" s="61">
        <f>IF(ISNA(MATCH(CONCATENATE(BE$2,$A17),'Výsledková listina'!$U:$U,0)),"",INDEX('Výsledková listina'!$B:$B,MATCH(CONCATENATE(BE$2,$A17),'Výsledková listina'!$U:$U,0),1))</f>
      </c>
      <c r="BF17" s="4"/>
      <c r="BG17" s="42">
        <f t="shared" si="22"/>
      </c>
      <c r="BH17" s="57">
        <f t="shared" si="23"/>
      </c>
      <c r="BI17" s="60"/>
      <c r="BJ17" s="61">
        <f>IF(ISNA(MATCH(CONCATENATE(BJ$2,$A17),'Výsledková listina'!$U:$U,0)),"",INDEX('Výsledková listina'!$B:$B,MATCH(CONCATENATE(BJ$2,$A17),'Výsledková listina'!$U:$U,0),1))</f>
      </c>
      <c r="BK17" s="4"/>
      <c r="BL17" s="42">
        <f t="shared" si="24"/>
      </c>
      <c r="BM17" s="57">
        <f t="shared" si="25"/>
      </c>
      <c r="BN17" s="60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</row>
    <row r="18" spans="1:174" s="10" customFormat="1" ht="34.5" customHeight="1">
      <c r="A18" s="5">
        <v>15</v>
      </c>
      <c r="B18" s="61">
        <f>IF(ISNA(MATCH(CONCATENATE(B$2,$A18),'Výsledková listina'!$U:$U,0)),"",INDEX('Výsledková listina'!$B:$B,MATCH(CONCATENATE(B$2,$A18),'Výsledková listina'!$U:$U,0),1))</f>
      </c>
      <c r="C18" s="4"/>
      <c r="D18" s="42">
        <f t="shared" si="0"/>
      </c>
      <c r="E18" s="57">
        <f t="shared" si="1"/>
      </c>
      <c r="F18" s="60"/>
      <c r="G18" s="61">
        <f>IF(ISNA(MATCH(CONCATENATE(G$2,$A18),'Výsledková listina'!$U:$U,0)),"",INDEX('Výsledková listina'!$B:$B,MATCH(CONCATENATE(G$2,$A18),'Výsledková listina'!$U:$U,0),1))</f>
      </c>
      <c r="H18" s="4"/>
      <c r="I18" s="42">
        <f t="shared" si="2"/>
      </c>
      <c r="J18" s="57">
        <f t="shared" si="3"/>
      </c>
      <c r="K18" s="60"/>
      <c r="L18" s="61">
        <f>IF(ISNA(MATCH(CONCATENATE(L$2,$A18),'Výsledková listina'!$U:$U,0)),"",INDEX('Výsledková listina'!$B:$B,MATCH(CONCATENATE(L$2,$A18),'Výsledková listina'!$U:$U,0),1))</f>
      </c>
      <c r="M18" s="4"/>
      <c r="N18" s="42">
        <f t="shared" si="4"/>
      </c>
      <c r="O18" s="57">
        <f t="shared" si="5"/>
      </c>
      <c r="P18" s="60"/>
      <c r="Q18" s="61">
        <f>IF(ISNA(MATCH(CONCATENATE(Q$2,$A18),'Výsledková listina'!$U:$U,0)),"",INDEX('Výsledková listina'!$B:$B,MATCH(CONCATENATE(Q$2,$A18),'Výsledková listina'!$U:$U,0),1))</f>
      </c>
      <c r="R18" s="4"/>
      <c r="S18" s="42">
        <f t="shared" si="6"/>
      </c>
      <c r="T18" s="57">
        <f t="shared" si="7"/>
      </c>
      <c r="U18" s="60"/>
      <c r="V18" s="61">
        <f>IF(ISNA(MATCH(CONCATENATE(V$2,$A18),'Výsledková listina'!$U:$U,0)),"",INDEX('Výsledková listina'!$B:$B,MATCH(CONCATENATE(V$2,$A18),'Výsledková listina'!$U:$U,0),1))</f>
      </c>
      <c r="W18" s="4"/>
      <c r="X18" s="42">
        <f t="shared" si="8"/>
      </c>
      <c r="Y18" s="57">
        <f t="shared" si="9"/>
      </c>
      <c r="Z18" s="60"/>
      <c r="AA18" s="61">
        <f>IF(ISNA(MATCH(CONCATENATE(AA$2,$A18),'Výsledková listina'!$U:$U,0)),"",INDEX('Výsledková listina'!$B:$B,MATCH(CONCATENATE(AA$2,$A18),'Výsledková listina'!$U:$U,0),1))</f>
      </c>
      <c r="AB18" s="4"/>
      <c r="AC18" s="42">
        <f t="shared" si="10"/>
      </c>
      <c r="AD18" s="57">
        <f t="shared" si="11"/>
      </c>
      <c r="AE18" s="60"/>
      <c r="AF18" s="61">
        <f>IF(ISNA(MATCH(CONCATENATE(AF$2,$A18),'Výsledková listina'!$U:$U,0)),"",INDEX('Výsledková listina'!$B:$B,MATCH(CONCATENATE(AF$2,$A18),'Výsledková listina'!$U:$U,0),1))</f>
      </c>
      <c r="AG18" s="4"/>
      <c r="AH18" s="42">
        <f t="shared" si="12"/>
      </c>
      <c r="AI18" s="57">
        <f t="shared" si="13"/>
      </c>
      <c r="AJ18" s="60"/>
      <c r="AK18" s="61">
        <f>IF(ISNA(MATCH(CONCATENATE(AK$2,$A18),'Výsledková listina'!$U:$U,0)),"",INDEX('Výsledková listina'!$B:$B,MATCH(CONCATENATE(AK$2,$A18),'Výsledková listina'!$U:$U,0),1))</f>
      </c>
      <c r="AL18" s="4"/>
      <c r="AM18" s="42">
        <f t="shared" si="14"/>
      </c>
      <c r="AN18" s="57">
        <f t="shared" si="15"/>
      </c>
      <c r="AO18" s="60"/>
      <c r="AP18" s="61">
        <f>IF(ISNA(MATCH(CONCATENATE(AP$2,$A18),'Výsledková listina'!$U:$U,0)),"",INDEX('Výsledková listina'!$B:$B,MATCH(CONCATENATE(AP$2,$A18),'Výsledková listina'!$U:$U,0),1))</f>
      </c>
      <c r="AQ18" s="4"/>
      <c r="AR18" s="42">
        <f t="shared" si="16"/>
      </c>
      <c r="AS18" s="57">
        <f t="shared" si="17"/>
      </c>
      <c r="AT18" s="60"/>
      <c r="AU18" s="61">
        <f>IF(ISNA(MATCH(CONCATENATE(AU$2,$A18),'Výsledková listina'!$U:$U,0)),"",INDEX('Výsledková listina'!$B:$B,MATCH(CONCATENATE(AU$2,$A18),'Výsledková listina'!$U:$U,0),1))</f>
      </c>
      <c r="AV18" s="4"/>
      <c r="AW18" s="42">
        <f t="shared" si="18"/>
      </c>
      <c r="AX18" s="57">
        <f t="shared" si="19"/>
      </c>
      <c r="AY18" s="60"/>
      <c r="AZ18" s="61">
        <f>IF(ISNA(MATCH(CONCATENATE(AZ$2,$A18),'Výsledková listina'!$U:$U,0)),"",INDEX('Výsledková listina'!$B:$B,MATCH(CONCATENATE(AZ$2,$A18),'Výsledková listina'!$U:$U,0),1))</f>
      </c>
      <c r="BA18" s="4"/>
      <c r="BB18" s="42">
        <f t="shared" si="20"/>
      </c>
      <c r="BC18" s="57">
        <f t="shared" si="21"/>
      </c>
      <c r="BD18" s="60"/>
      <c r="BE18" s="61">
        <f>IF(ISNA(MATCH(CONCATENATE(BE$2,$A18),'Výsledková listina'!$U:$U,0)),"",INDEX('Výsledková listina'!$B:$B,MATCH(CONCATENATE(BE$2,$A18),'Výsledková listina'!$U:$U,0),1))</f>
      </c>
      <c r="BF18" s="4"/>
      <c r="BG18" s="42">
        <f t="shared" si="22"/>
      </c>
      <c r="BH18" s="57">
        <f t="shared" si="23"/>
      </c>
      <c r="BI18" s="60"/>
      <c r="BJ18" s="61">
        <f>IF(ISNA(MATCH(CONCATENATE(BJ$2,$A18),'Výsledková listina'!$U:$U,0)),"",INDEX('Výsledková listina'!$B:$B,MATCH(CONCATENATE(BJ$2,$A18),'Výsledková listina'!$U:$U,0),1))</f>
      </c>
      <c r="BK18" s="4"/>
      <c r="BL18" s="42">
        <f t="shared" si="24"/>
      </c>
      <c r="BM18" s="57">
        <f t="shared" si="25"/>
      </c>
      <c r="BN18" s="60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</row>
    <row r="19" spans="1:174" s="10" customFormat="1" ht="34.5" customHeight="1">
      <c r="A19" s="5">
        <v>16</v>
      </c>
      <c r="B19" s="61">
        <f>IF(ISNA(MATCH(CONCATENATE(B$2,$A19),'Výsledková listina'!$U:$U,0)),"",INDEX('Výsledková listina'!$B:$B,MATCH(CONCATENATE(B$2,$A19),'Výsledková listina'!$U:$U,0),1))</f>
      </c>
      <c r="C19" s="4"/>
      <c r="D19" s="42">
        <f t="shared" si="0"/>
      </c>
      <c r="E19" s="57">
        <f t="shared" si="1"/>
      </c>
      <c r="F19" s="60"/>
      <c r="G19" s="61">
        <f>IF(ISNA(MATCH(CONCATENATE(G$2,$A19),'Výsledková listina'!$U:$U,0)),"",INDEX('Výsledková listina'!$B:$B,MATCH(CONCATENATE(G$2,$A19),'Výsledková listina'!$U:$U,0),1))</f>
      </c>
      <c r="H19" s="4"/>
      <c r="I19" s="42">
        <f t="shared" si="2"/>
      </c>
      <c r="J19" s="57">
        <f t="shared" si="3"/>
      </c>
      <c r="K19" s="60"/>
      <c r="L19" s="61">
        <f>IF(ISNA(MATCH(CONCATENATE(L$2,$A19),'Výsledková listina'!$U:$U,0)),"",INDEX('Výsledková listina'!$B:$B,MATCH(CONCATENATE(L$2,$A19),'Výsledková listina'!$U:$U,0),1))</f>
      </c>
      <c r="M19" s="4"/>
      <c r="N19" s="42">
        <f t="shared" si="4"/>
      </c>
      <c r="O19" s="57">
        <f t="shared" si="5"/>
      </c>
      <c r="P19" s="60"/>
      <c r="Q19" s="61">
        <f>IF(ISNA(MATCH(CONCATENATE(Q$2,$A19),'Výsledková listina'!$U:$U,0)),"",INDEX('Výsledková listina'!$B:$B,MATCH(CONCATENATE(Q$2,$A19),'Výsledková listina'!$U:$U,0),1))</f>
      </c>
      <c r="R19" s="4"/>
      <c r="S19" s="42">
        <f t="shared" si="6"/>
      </c>
      <c r="T19" s="57">
        <f t="shared" si="7"/>
      </c>
      <c r="U19" s="60"/>
      <c r="V19" s="61">
        <f>IF(ISNA(MATCH(CONCATENATE(V$2,$A19),'Výsledková listina'!$U:$U,0)),"",INDEX('Výsledková listina'!$B:$B,MATCH(CONCATENATE(V$2,$A19),'Výsledková listina'!$U:$U,0),1))</f>
      </c>
      <c r="W19" s="4"/>
      <c r="X19" s="42">
        <f t="shared" si="8"/>
      </c>
      <c r="Y19" s="57">
        <f t="shared" si="9"/>
      </c>
      <c r="Z19" s="60"/>
      <c r="AA19" s="61">
        <f>IF(ISNA(MATCH(CONCATENATE(AA$2,$A19),'Výsledková listina'!$U:$U,0)),"",INDEX('Výsledková listina'!$B:$B,MATCH(CONCATENATE(AA$2,$A19),'Výsledková listina'!$U:$U,0),1))</f>
      </c>
      <c r="AB19" s="4"/>
      <c r="AC19" s="42">
        <f t="shared" si="10"/>
      </c>
      <c r="AD19" s="57">
        <f t="shared" si="11"/>
      </c>
      <c r="AE19" s="60"/>
      <c r="AF19" s="61">
        <f>IF(ISNA(MATCH(CONCATENATE(AF$2,$A19),'Výsledková listina'!$U:$U,0)),"",INDEX('Výsledková listina'!$B:$B,MATCH(CONCATENATE(AF$2,$A19),'Výsledková listina'!$U:$U,0),1))</f>
      </c>
      <c r="AG19" s="4"/>
      <c r="AH19" s="42">
        <f t="shared" si="12"/>
      </c>
      <c r="AI19" s="57">
        <f t="shared" si="13"/>
      </c>
      <c r="AJ19" s="60"/>
      <c r="AK19" s="61">
        <f>IF(ISNA(MATCH(CONCATENATE(AK$2,$A19),'Výsledková listina'!$U:$U,0)),"",INDEX('Výsledková listina'!$B:$B,MATCH(CONCATENATE(AK$2,$A19),'Výsledková listina'!$U:$U,0),1))</f>
      </c>
      <c r="AL19" s="4"/>
      <c r="AM19" s="42">
        <f t="shared" si="14"/>
      </c>
      <c r="AN19" s="57">
        <f t="shared" si="15"/>
      </c>
      <c r="AO19" s="60"/>
      <c r="AP19" s="61">
        <f>IF(ISNA(MATCH(CONCATENATE(AP$2,$A19),'Výsledková listina'!$U:$U,0)),"",INDEX('Výsledková listina'!$B:$B,MATCH(CONCATENATE(AP$2,$A19),'Výsledková listina'!$U:$U,0),1))</f>
      </c>
      <c r="AQ19" s="4"/>
      <c r="AR19" s="42">
        <f t="shared" si="16"/>
      </c>
      <c r="AS19" s="57">
        <f t="shared" si="17"/>
      </c>
      <c r="AT19" s="60"/>
      <c r="AU19" s="61">
        <f>IF(ISNA(MATCH(CONCATENATE(AU$2,$A19),'Výsledková listina'!$U:$U,0)),"",INDEX('Výsledková listina'!$B:$B,MATCH(CONCATENATE(AU$2,$A19),'Výsledková listina'!$U:$U,0),1))</f>
      </c>
      <c r="AV19" s="4"/>
      <c r="AW19" s="42">
        <f t="shared" si="18"/>
      </c>
      <c r="AX19" s="57">
        <f t="shared" si="19"/>
      </c>
      <c r="AY19" s="60"/>
      <c r="AZ19" s="61">
        <f>IF(ISNA(MATCH(CONCATENATE(AZ$2,$A19),'Výsledková listina'!$U:$U,0)),"",INDEX('Výsledková listina'!$B:$B,MATCH(CONCATENATE(AZ$2,$A19),'Výsledková listina'!$U:$U,0),1))</f>
      </c>
      <c r="BA19" s="4"/>
      <c r="BB19" s="42">
        <f t="shared" si="20"/>
      </c>
      <c r="BC19" s="57">
        <f t="shared" si="21"/>
      </c>
      <c r="BD19" s="60"/>
      <c r="BE19" s="61">
        <f>IF(ISNA(MATCH(CONCATENATE(BE$2,$A19),'Výsledková listina'!$U:$U,0)),"",INDEX('Výsledková listina'!$B:$B,MATCH(CONCATENATE(BE$2,$A19),'Výsledková listina'!$U:$U,0),1))</f>
      </c>
      <c r="BF19" s="4"/>
      <c r="BG19" s="42">
        <f t="shared" si="22"/>
      </c>
      <c r="BH19" s="57">
        <f t="shared" si="23"/>
      </c>
      <c r="BI19" s="60"/>
      <c r="BJ19" s="61">
        <f>IF(ISNA(MATCH(CONCATENATE(BJ$2,$A19),'Výsledková listina'!$U:$U,0)),"",INDEX('Výsledková listina'!$B:$B,MATCH(CONCATENATE(BJ$2,$A19),'Výsledková listina'!$U:$U,0),1))</f>
      </c>
      <c r="BK19" s="4"/>
      <c r="BL19" s="42">
        <f t="shared" si="24"/>
      </c>
      <c r="BM19" s="57">
        <f t="shared" si="25"/>
      </c>
      <c r="BN19" s="60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</row>
    <row r="20" spans="1:174" s="10" customFormat="1" ht="34.5" customHeight="1">
      <c r="A20" s="5">
        <v>17</v>
      </c>
      <c r="B20" s="61">
        <f>IF(ISNA(MATCH(CONCATENATE(B$2,$A20),'Výsledková listina'!$U:$U,0)),"",INDEX('Výsledková listina'!$B:$B,MATCH(CONCATENATE(B$2,$A20),'Výsledková listina'!$U:$U,0),1))</f>
      </c>
      <c r="C20" s="4"/>
      <c r="D20" s="42">
        <f t="shared" si="0"/>
      </c>
      <c r="E20" s="57">
        <f t="shared" si="1"/>
      </c>
      <c r="F20" s="60"/>
      <c r="G20" s="61">
        <f>IF(ISNA(MATCH(CONCATENATE(G$2,$A20),'Výsledková listina'!$U:$U,0)),"",INDEX('Výsledková listina'!$B:$B,MATCH(CONCATENATE(G$2,$A20),'Výsledková listina'!$U:$U,0),1))</f>
      </c>
      <c r="H20" s="4"/>
      <c r="I20" s="42">
        <f t="shared" si="2"/>
      </c>
      <c r="J20" s="57">
        <f t="shared" si="3"/>
      </c>
      <c r="K20" s="60"/>
      <c r="L20" s="61">
        <f>IF(ISNA(MATCH(CONCATENATE(L$2,$A20),'Výsledková listina'!$U:$U,0)),"",INDEX('Výsledková listina'!$B:$B,MATCH(CONCATENATE(L$2,$A20),'Výsledková listina'!$U:$U,0),1))</f>
      </c>
      <c r="M20" s="4"/>
      <c r="N20" s="42">
        <f t="shared" si="4"/>
      </c>
      <c r="O20" s="57">
        <f t="shared" si="5"/>
      </c>
      <c r="P20" s="60"/>
      <c r="Q20" s="61">
        <f>IF(ISNA(MATCH(CONCATENATE(Q$2,$A20),'Výsledková listina'!$U:$U,0)),"",INDEX('Výsledková listina'!$B:$B,MATCH(CONCATENATE(Q$2,$A20),'Výsledková listina'!$U:$U,0),1))</f>
      </c>
      <c r="R20" s="4"/>
      <c r="S20" s="42">
        <f t="shared" si="6"/>
      </c>
      <c r="T20" s="57">
        <f t="shared" si="7"/>
      </c>
      <c r="U20" s="60"/>
      <c r="V20" s="61">
        <f>IF(ISNA(MATCH(CONCATENATE(V$2,$A20),'Výsledková listina'!$U:$U,0)),"",INDEX('Výsledková listina'!$B:$B,MATCH(CONCATENATE(V$2,$A20),'Výsledková listina'!$U:$U,0),1))</f>
      </c>
      <c r="W20" s="4"/>
      <c r="X20" s="42">
        <f t="shared" si="8"/>
      </c>
      <c r="Y20" s="57">
        <f t="shared" si="9"/>
      </c>
      <c r="Z20" s="60"/>
      <c r="AA20" s="61">
        <f>IF(ISNA(MATCH(CONCATENATE(AA$2,$A20),'Výsledková listina'!$U:$U,0)),"",INDEX('Výsledková listina'!$B:$B,MATCH(CONCATENATE(AA$2,$A20),'Výsledková listina'!$U:$U,0),1))</f>
      </c>
      <c r="AB20" s="4"/>
      <c r="AC20" s="42">
        <f t="shared" si="10"/>
      </c>
      <c r="AD20" s="57">
        <f t="shared" si="11"/>
      </c>
      <c r="AE20" s="60"/>
      <c r="AF20" s="61">
        <f>IF(ISNA(MATCH(CONCATENATE(AF$2,$A20),'Výsledková listina'!$U:$U,0)),"",INDEX('Výsledková listina'!$B:$B,MATCH(CONCATENATE(AF$2,$A20),'Výsledková listina'!$U:$U,0),1))</f>
      </c>
      <c r="AG20" s="4"/>
      <c r="AH20" s="42">
        <f t="shared" si="12"/>
      </c>
      <c r="AI20" s="57">
        <f t="shared" si="13"/>
      </c>
      <c r="AJ20" s="60"/>
      <c r="AK20" s="61">
        <f>IF(ISNA(MATCH(CONCATENATE(AK$2,$A20),'Výsledková listina'!$U:$U,0)),"",INDEX('Výsledková listina'!$B:$B,MATCH(CONCATENATE(AK$2,$A20),'Výsledková listina'!$U:$U,0),1))</f>
      </c>
      <c r="AL20" s="4"/>
      <c r="AM20" s="42">
        <f t="shared" si="14"/>
      </c>
      <c r="AN20" s="57">
        <f t="shared" si="15"/>
      </c>
      <c r="AO20" s="60"/>
      <c r="AP20" s="61">
        <f>IF(ISNA(MATCH(CONCATENATE(AP$2,$A20),'Výsledková listina'!$U:$U,0)),"",INDEX('Výsledková listina'!$B:$B,MATCH(CONCATENATE(AP$2,$A20),'Výsledková listina'!$U:$U,0),1))</f>
      </c>
      <c r="AQ20" s="4"/>
      <c r="AR20" s="42">
        <f t="shared" si="16"/>
      </c>
      <c r="AS20" s="57">
        <f t="shared" si="17"/>
      </c>
      <c r="AT20" s="60"/>
      <c r="AU20" s="61">
        <f>IF(ISNA(MATCH(CONCATENATE(AU$2,$A20),'Výsledková listina'!$U:$U,0)),"",INDEX('Výsledková listina'!$B:$B,MATCH(CONCATENATE(AU$2,$A20),'Výsledková listina'!$U:$U,0),1))</f>
      </c>
      <c r="AV20" s="4"/>
      <c r="AW20" s="42">
        <f t="shared" si="18"/>
      </c>
      <c r="AX20" s="57">
        <f t="shared" si="19"/>
      </c>
      <c r="AY20" s="60"/>
      <c r="AZ20" s="61">
        <f>IF(ISNA(MATCH(CONCATENATE(AZ$2,$A20),'Výsledková listina'!$U:$U,0)),"",INDEX('Výsledková listina'!$B:$B,MATCH(CONCATENATE(AZ$2,$A20),'Výsledková listina'!$U:$U,0),1))</f>
      </c>
      <c r="BA20" s="4"/>
      <c r="BB20" s="42">
        <f t="shared" si="20"/>
      </c>
      <c r="BC20" s="57">
        <f t="shared" si="21"/>
      </c>
      <c r="BD20" s="60"/>
      <c r="BE20" s="61">
        <f>IF(ISNA(MATCH(CONCATENATE(BE$2,$A20),'Výsledková listina'!$U:$U,0)),"",INDEX('Výsledková listina'!$B:$B,MATCH(CONCATENATE(BE$2,$A20),'Výsledková listina'!$U:$U,0),1))</f>
      </c>
      <c r="BF20" s="4"/>
      <c r="BG20" s="42">
        <f t="shared" si="22"/>
      </c>
      <c r="BH20" s="57">
        <f t="shared" si="23"/>
      </c>
      <c r="BI20" s="60"/>
      <c r="BJ20" s="61">
        <f>IF(ISNA(MATCH(CONCATENATE(BJ$2,$A20),'Výsledková listina'!$U:$U,0)),"",INDEX('Výsledková listina'!$B:$B,MATCH(CONCATENATE(BJ$2,$A20),'Výsledková listina'!$U:$U,0),1))</f>
      </c>
      <c r="BK20" s="4"/>
      <c r="BL20" s="42">
        <f t="shared" si="24"/>
      </c>
      <c r="BM20" s="57">
        <f t="shared" si="25"/>
      </c>
      <c r="BN20" s="60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</row>
    <row r="21" spans="1:174" s="10" customFormat="1" ht="34.5" customHeight="1">
      <c r="A21" s="5">
        <v>18</v>
      </c>
      <c r="B21" s="61">
        <f>IF(ISNA(MATCH(CONCATENATE(B$2,$A21),'Výsledková listina'!$U:$U,0)),"",INDEX('Výsledková listina'!$B:$B,MATCH(CONCATENATE(B$2,$A21),'Výsledková listina'!$U:$U,0),1))</f>
      </c>
      <c r="C21" s="4"/>
      <c r="D21" s="42">
        <f t="shared" si="0"/>
      </c>
      <c r="E21" s="57">
        <f t="shared" si="1"/>
      </c>
      <c r="F21" s="60"/>
      <c r="G21" s="61">
        <f>IF(ISNA(MATCH(CONCATENATE(G$2,$A21),'Výsledková listina'!$U:$U,0)),"",INDEX('Výsledková listina'!$B:$B,MATCH(CONCATENATE(G$2,$A21),'Výsledková listina'!$U:$U,0),1))</f>
      </c>
      <c r="H21" s="4"/>
      <c r="I21" s="42">
        <f t="shared" si="2"/>
      </c>
      <c r="J21" s="57">
        <f t="shared" si="3"/>
      </c>
      <c r="K21" s="60"/>
      <c r="L21" s="61">
        <f>IF(ISNA(MATCH(CONCATENATE(L$2,$A21),'Výsledková listina'!$U:$U,0)),"",INDEX('Výsledková listina'!$B:$B,MATCH(CONCATENATE(L$2,$A21),'Výsledková listina'!$U:$U,0),1))</f>
      </c>
      <c r="M21" s="4"/>
      <c r="N21" s="42">
        <f t="shared" si="4"/>
      </c>
      <c r="O21" s="57">
        <f t="shared" si="5"/>
      </c>
      <c r="P21" s="60"/>
      <c r="Q21" s="61">
        <f>IF(ISNA(MATCH(CONCATENATE(Q$2,$A21),'Výsledková listina'!$U:$U,0)),"",INDEX('Výsledková listina'!$B:$B,MATCH(CONCATENATE(Q$2,$A21),'Výsledková listina'!$U:$U,0),1))</f>
      </c>
      <c r="R21" s="4"/>
      <c r="S21" s="42">
        <f t="shared" si="6"/>
      </c>
      <c r="T21" s="57">
        <f t="shared" si="7"/>
      </c>
      <c r="U21" s="60"/>
      <c r="V21" s="61">
        <f>IF(ISNA(MATCH(CONCATENATE(V$2,$A21),'Výsledková listina'!$U:$U,0)),"",INDEX('Výsledková listina'!$B:$B,MATCH(CONCATENATE(V$2,$A21),'Výsledková listina'!$U:$U,0),1))</f>
      </c>
      <c r="W21" s="4"/>
      <c r="X21" s="42">
        <f t="shared" si="8"/>
      </c>
      <c r="Y21" s="57">
        <f t="shared" si="9"/>
      </c>
      <c r="Z21" s="60"/>
      <c r="AA21" s="61">
        <f>IF(ISNA(MATCH(CONCATENATE(AA$2,$A21),'Výsledková listina'!$U:$U,0)),"",INDEX('Výsledková listina'!$B:$B,MATCH(CONCATENATE(AA$2,$A21),'Výsledková listina'!$U:$U,0),1))</f>
      </c>
      <c r="AB21" s="4"/>
      <c r="AC21" s="42">
        <f t="shared" si="10"/>
      </c>
      <c r="AD21" s="57">
        <f t="shared" si="11"/>
      </c>
      <c r="AE21" s="60"/>
      <c r="AF21" s="61">
        <f>IF(ISNA(MATCH(CONCATENATE(AF$2,$A21),'Výsledková listina'!$U:$U,0)),"",INDEX('Výsledková listina'!$B:$B,MATCH(CONCATENATE(AF$2,$A21),'Výsledková listina'!$U:$U,0),1))</f>
      </c>
      <c r="AG21" s="4"/>
      <c r="AH21" s="42">
        <f t="shared" si="12"/>
      </c>
      <c r="AI21" s="57">
        <f t="shared" si="13"/>
      </c>
      <c r="AJ21" s="60"/>
      <c r="AK21" s="61">
        <f>IF(ISNA(MATCH(CONCATENATE(AK$2,$A21),'Výsledková listina'!$U:$U,0)),"",INDEX('Výsledková listina'!$B:$B,MATCH(CONCATENATE(AK$2,$A21),'Výsledková listina'!$U:$U,0),1))</f>
      </c>
      <c r="AL21" s="4"/>
      <c r="AM21" s="42">
        <f t="shared" si="14"/>
      </c>
      <c r="AN21" s="57">
        <f t="shared" si="15"/>
      </c>
      <c r="AO21" s="60"/>
      <c r="AP21" s="61">
        <f>IF(ISNA(MATCH(CONCATENATE(AP$2,$A21),'Výsledková listina'!$U:$U,0)),"",INDEX('Výsledková listina'!$B:$B,MATCH(CONCATENATE(AP$2,$A21),'Výsledková listina'!$U:$U,0),1))</f>
      </c>
      <c r="AQ21" s="4"/>
      <c r="AR21" s="42">
        <f t="shared" si="16"/>
      </c>
      <c r="AS21" s="57">
        <f t="shared" si="17"/>
      </c>
      <c r="AT21" s="60"/>
      <c r="AU21" s="61">
        <f>IF(ISNA(MATCH(CONCATENATE(AU$2,$A21),'Výsledková listina'!$U:$U,0)),"",INDEX('Výsledková listina'!$B:$B,MATCH(CONCATENATE(AU$2,$A21),'Výsledková listina'!$U:$U,0),1))</f>
      </c>
      <c r="AV21" s="4"/>
      <c r="AW21" s="42">
        <f t="shared" si="18"/>
      </c>
      <c r="AX21" s="57">
        <f t="shared" si="19"/>
      </c>
      <c r="AY21" s="60"/>
      <c r="AZ21" s="61">
        <f>IF(ISNA(MATCH(CONCATENATE(AZ$2,$A21),'Výsledková listina'!$U:$U,0)),"",INDEX('Výsledková listina'!$B:$B,MATCH(CONCATENATE(AZ$2,$A21),'Výsledková listina'!$U:$U,0),1))</f>
      </c>
      <c r="BA21" s="4"/>
      <c r="BB21" s="42">
        <f t="shared" si="20"/>
      </c>
      <c r="BC21" s="57">
        <f t="shared" si="21"/>
      </c>
      <c r="BD21" s="60"/>
      <c r="BE21" s="61">
        <f>IF(ISNA(MATCH(CONCATENATE(BE$2,$A21),'Výsledková listina'!$U:$U,0)),"",INDEX('Výsledková listina'!$B:$B,MATCH(CONCATENATE(BE$2,$A21),'Výsledková listina'!$U:$U,0),1))</f>
      </c>
      <c r="BF21" s="4"/>
      <c r="BG21" s="42">
        <f t="shared" si="22"/>
      </c>
      <c r="BH21" s="57">
        <f t="shared" si="23"/>
      </c>
      <c r="BI21" s="60"/>
      <c r="BJ21" s="61">
        <f>IF(ISNA(MATCH(CONCATENATE(BJ$2,$A21),'Výsledková listina'!$U:$U,0)),"",INDEX('Výsledková listina'!$B:$B,MATCH(CONCATENATE(BJ$2,$A21),'Výsledková listina'!$U:$U,0),1))</f>
      </c>
      <c r="BK21" s="4"/>
      <c r="BL21" s="42">
        <f t="shared" si="24"/>
      </c>
      <c r="BM21" s="57">
        <f t="shared" si="25"/>
      </c>
      <c r="BN21" s="60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</row>
    <row r="22" spans="1:174" s="10" customFormat="1" ht="34.5" customHeight="1">
      <c r="A22" s="5">
        <v>19</v>
      </c>
      <c r="B22" s="61">
        <f>IF(ISNA(MATCH(CONCATENATE(B$2,$A22),'Výsledková listina'!$U:$U,0)),"",INDEX('Výsledková listina'!$B:$B,MATCH(CONCATENATE(B$2,$A22),'Výsledková listina'!$U:$U,0),1))</f>
      </c>
      <c r="C22" s="4"/>
      <c r="D22" s="42">
        <f t="shared" si="0"/>
      </c>
      <c r="E22" s="57">
        <f t="shared" si="1"/>
      </c>
      <c r="F22" s="60"/>
      <c r="G22" s="61">
        <f>IF(ISNA(MATCH(CONCATENATE(G$2,$A22),'Výsledková listina'!$U:$U,0)),"",INDEX('Výsledková listina'!$B:$B,MATCH(CONCATENATE(G$2,$A22),'Výsledková listina'!$U:$U,0),1))</f>
      </c>
      <c r="H22" s="4"/>
      <c r="I22" s="42">
        <f t="shared" si="2"/>
      </c>
      <c r="J22" s="57">
        <f t="shared" si="3"/>
      </c>
      <c r="K22" s="60"/>
      <c r="L22" s="61">
        <f>IF(ISNA(MATCH(CONCATENATE(L$2,$A22),'Výsledková listina'!$U:$U,0)),"",INDEX('Výsledková listina'!$B:$B,MATCH(CONCATENATE(L$2,$A22),'Výsledková listina'!$U:$U,0),1))</f>
      </c>
      <c r="M22" s="4"/>
      <c r="N22" s="42">
        <f t="shared" si="4"/>
      </c>
      <c r="O22" s="57">
        <f t="shared" si="5"/>
      </c>
      <c r="P22" s="60"/>
      <c r="Q22" s="61">
        <f>IF(ISNA(MATCH(CONCATENATE(Q$2,$A22),'Výsledková listina'!$U:$U,0)),"",INDEX('Výsledková listina'!$B:$B,MATCH(CONCATENATE(Q$2,$A22),'Výsledková listina'!$U:$U,0),1))</f>
      </c>
      <c r="R22" s="4"/>
      <c r="S22" s="42">
        <f t="shared" si="6"/>
      </c>
      <c r="T22" s="57">
        <f t="shared" si="7"/>
      </c>
      <c r="U22" s="60"/>
      <c r="V22" s="61">
        <f>IF(ISNA(MATCH(CONCATENATE(V$2,$A22),'Výsledková listina'!$U:$U,0)),"",INDEX('Výsledková listina'!$B:$B,MATCH(CONCATENATE(V$2,$A22),'Výsledková listina'!$U:$U,0),1))</f>
      </c>
      <c r="W22" s="4"/>
      <c r="X22" s="42">
        <f t="shared" si="8"/>
      </c>
      <c r="Y22" s="57">
        <f t="shared" si="9"/>
      </c>
      <c r="Z22" s="60"/>
      <c r="AA22" s="61">
        <f>IF(ISNA(MATCH(CONCATENATE(AA$2,$A22),'Výsledková listina'!$U:$U,0)),"",INDEX('Výsledková listina'!$B:$B,MATCH(CONCATENATE(AA$2,$A22),'Výsledková listina'!$U:$U,0),1))</f>
      </c>
      <c r="AB22" s="4"/>
      <c r="AC22" s="42">
        <f t="shared" si="10"/>
      </c>
      <c r="AD22" s="57">
        <f t="shared" si="11"/>
      </c>
      <c r="AE22" s="60"/>
      <c r="AF22" s="61">
        <f>IF(ISNA(MATCH(CONCATENATE(AF$2,$A22),'Výsledková listina'!$U:$U,0)),"",INDEX('Výsledková listina'!$B:$B,MATCH(CONCATENATE(AF$2,$A22),'Výsledková listina'!$U:$U,0),1))</f>
      </c>
      <c r="AG22" s="4"/>
      <c r="AH22" s="42">
        <f t="shared" si="12"/>
      </c>
      <c r="AI22" s="57">
        <f t="shared" si="13"/>
      </c>
      <c r="AJ22" s="60"/>
      <c r="AK22" s="61">
        <f>IF(ISNA(MATCH(CONCATENATE(AK$2,$A22),'Výsledková listina'!$U:$U,0)),"",INDEX('Výsledková listina'!$B:$B,MATCH(CONCATENATE(AK$2,$A22),'Výsledková listina'!$U:$U,0),1))</f>
      </c>
      <c r="AL22" s="4"/>
      <c r="AM22" s="42">
        <f t="shared" si="14"/>
      </c>
      <c r="AN22" s="57">
        <f t="shared" si="15"/>
      </c>
      <c r="AO22" s="60"/>
      <c r="AP22" s="61">
        <f>IF(ISNA(MATCH(CONCATENATE(AP$2,$A22),'Výsledková listina'!$U:$U,0)),"",INDEX('Výsledková listina'!$B:$B,MATCH(CONCATENATE(AP$2,$A22),'Výsledková listina'!$U:$U,0),1))</f>
      </c>
      <c r="AQ22" s="4"/>
      <c r="AR22" s="42">
        <f t="shared" si="16"/>
      </c>
      <c r="AS22" s="57">
        <f t="shared" si="17"/>
      </c>
      <c r="AT22" s="60"/>
      <c r="AU22" s="61">
        <f>IF(ISNA(MATCH(CONCATENATE(AU$2,$A22),'Výsledková listina'!$U:$U,0)),"",INDEX('Výsledková listina'!$B:$B,MATCH(CONCATENATE(AU$2,$A22),'Výsledková listina'!$U:$U,0),1))</f>
      </c>
      <c r="AV22" s="4"/>
      <c r="AW22" s="42">
        <f t="shared" si="18"/>
      </c>
      <c r="AX22" s="57">
        <f t="shared" si="19"/>
      </c>
      <c r="AY22" s="60"/>
      <c r="AZ22" s="61">
        <f>IF(ISNA(MATCH(CONCATENATE(AZ$2,$A22),'Výsledková listina'!$U:$U,0)),"",INDEX('Výsledková listina'!$B:$B,MATCH(CONCATENATE(AZ$2,$A22),'Výsledková listina'!$U:$U,0),1))</f>
      </c>
      <c r="BA22" s="4"/>
      <c r="BB22" s="42">
        <f t="shared" si="20"/>
      </c>
      <c r="BC22" s="57">
        <f t="shared" si="21"/>
      </c>
      <c r="BD22" s="60"/>
      <c r="BE22" s="61">
        <f>IF(ISNA(MATCH(CONCATENATE(BE$2,$A22),'Výsledková listina'!$U:$U,0)),"",INDEX('Výsledková listina'!$B:$B,MATCH(CONCATENATE(BE$2,$A22),'Výsledková listina'!$U:$U,0),1))</f>
      </c>
      <c r="BF22" s="4"/>
      <c r="BG22" s="42">
        <f t="shared" si="22"/>
      </c>
      <c r="BH22" s="57">
        <f t="shared" si="23"/>
      </c>
      <c r="BI22" s="60"/>
      <c r="BJ22" s="61">
        <f>IF(ISNA(MATCH(CONCATENATE(BJ$2,$A22),'Výsledková listina'!$U:$U,0)),"",INDEX('Výsledková listina'!$B:$B,MATCH(CONCATENATE(BJ$2,$A22),'Výsledková listina'!$U:$U,0),1))</f>
      </c>
      <c r="BK22" s="4"/>
      <c r="BL22" s="42">
        <f t="shared" si="24"/>
      </c>
      <c r="BM22" s="57">
        <f t="shared" si="25"/>
      </c>
      <c r="BN22" s="60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</row>
    <row r="23" spans="1:174" s="10" customFormat="1" ht="34.5" customHeight="1">
      <c r="A23" s="5">
        <v>20</v>
      </c>
      <c r="B23" s="61">
        <f>IF(ISNA(MATCH(CONCATENATE(B$2,$A23),'Výsledková listina'!$U:$U,0)),"",INDEX('Výsledková listina'!$B:$B,MATCH(CONCATENATE(B$2,$A23),'Výsledková listina'!$U:$U,0),1))</f>
      </c>
      <c r="C23" s="4"/>
      <c r="D23" s="42">
        <f t="shared" si="0"/>
      </c>
      <c r="E23" s="57">
        <f t="shared" si="1"/>
      </c>
      <c r="F23" s="60"/>
      <c r="G23" s="61">
        <f>IF(ISNA(MATCH(CONCATENATE(G$2,$A23),'Výsledková listina'!$U:$U,0)),"",INDEX('Výsledková listina'!$B:$B,MATCH(CONCATENATE(G$2,$A23),'Výsledková listina'!$U:$U,0),1))</f>
      </c>
      <c r="H23" s="4"/>
      <c r="I23" s="42">
        <f t="shared" si="2"/>
      </c>
      <c r="J23" s="57">
        <f t="shared" si="3"/>
      </c>
      <c r="K23" s="60"/>
      <c r="L23" s="61">
        <f>IF(ISNA(MATCH(CONCATENATE(L$2,$A23),'Výsledková listina'!$U:$U,0)),"",INDEX('Výsledková listina'!$B:$B,MATCH(CONCATENATE(L$2,$A23),'Výsledková listina'!$U:$U,0),1))</f>
      </c>
      <c r="M23" s="4"/>
      <c r="N23" s="42">
        <f t="shared" si="4"/>
      </c>
      <c r="O23" s="57">
        <f t="shared" si="5"/>
      </c>
      <c r="P23" s="60"/>
      <c r="Q23" s="61">
        <f>IF(ISNA(MATCH(CONCATENATE(Q$2,$A23),'Výsledková listina'!$U:$U,0)),"",INDEX('Výsledková listina'!$B:$B,MATCH(CONCATENATE(Q$2,$A23),'Výsledková listina'!$U:$U,0),1))</f>
      </c>
      <c r="R23" s="4"/>
      <c r="S23" s="42">
        <f t="shared" si="6"/>
      </c>
      <c r="T23" s="57">
        <f t="shared" si="7"/>
      </c>
      <c r="U23" s="60"/>
      <c r="V23" s="61">
        <f>IF(ISNA(MATCH(CONCATENATE(V$2,$A23),'Výsledková listina'!$U:$U,0)),"",INDEX('Výsledková listina'!$B:$B,MATCH(CONCATENATE(V$2,$A23),'Výsledková listina'!$U:$U,0),1))</f>
      </c>
      <c r="W23" s="4"/>
      <c r="X23" s="42">
        <f t="shared" si="8"/>
      </c>
      <c r="Y23" s="57">
        <f t="shared" si="9"/>
      </c>
      <c r="Z23" s="60"/>
      <c r="AA23" s="61">
        <f>IF(ISNA(MATCH(CONCATENATE(AA$2,$A23),'Výsledková listina'!$U:$U,0)),"",INDEX('Výsledková listina'!$B:$B,MATCH(CONCATENATE(AA$2,$A23),'Výsledková listina'!$U:$U,0),1))</f>
      </c>
      <c r="AB23" s="4"/>
      <c r="AC23" s="42">
        <f t="shared" si="10"/>
      </c>
      <c r="AD23" s="57">
        <f t="shared" si="11"/>
      </c>
      <c r="AE23" s="60"/>
      <c r="AF23" s="61">
        <f>IF(ISNA(MATCH(CONCATENATE(AF$2,$A23),'Výsledková listina'!$U:$U,0)),"",INDEX('Výsledková listina'!$B:$B,MATCH(CONCATENATE(AF$2,$A23),'Výsledková listina'!$U:$U,0),1))</f>
      </c>
      <c r="AG23" s="4"/>
      <c r="AH23" s="42">
        <f t="shared" si="12"/>
      </c>
      <c r="AI23" s="57">
        <f t="shared" si="13"/>
      </c>
      <c r="AJ23" s="60"/>
      <c r="AK23" s="61">
        <f>IF(ISNA(MATCH(CONCATENATE(AK$2,$A23),'Výsledková listina'!$U:$U,0)),"",INDEX('Výsledková listina'!$B:$B,MATCH(CONCATENATE(AK$2,$A23),'Výsledková listina'!$U:$U,0),1))</f>
      </c>
      <c r="AL23" s="4"/>
      <c r="AM23" s="42">
        <f t="shared" si="14"/>
      </c>
      <c r="AN23" s="57">
        <f t="shared" si="15"/>
      </c>
      <c r="AO23" s="60"/>
      <c r="AP23" s="61">
        <f>IF(ISNA(MATCH(CONCATENATE(AP$2,$A23),'Výsledková listina'!$U:$U,0)),"",INDEX('Výsledková listina'!$B:$B,MATCH(CONCATENATE(AP$2,$A23),'Výsledková listina'!$U:$U,0),1))</f>
      </c>
      <c r="AQ23" s="4"/>
      <c r="AR23" s="42">
        <f t="shared" si="16"/>
      </c>
      <c r="AS23" s="57">
        <f t="shared" si="17"/>
      </c>
      <c r="AT23" s="60"/>
      <c r="AU23" s="61">
        <f>IF(ISNA(MATCH(CONCATENATE(AU$2,$A23),'Výsledková listina'!$U:$U,0)),"",INDEX('Výsledková listina'!$B:$B,MATCH(CONCATENATE(AU$2,$A23),'Výsledková listina'!$U:$U,0),1))</f>
      </c>
      <c r="AV23" s="4"/>
      <c r="AW23" s="42">
        <f t="shared" si="18"/>
      </c>
      <c r="AX23" s="57">
        <f t="shared" si="19"/>
      </c>
      <c r="AY23" s="60"/>
      <c r="AZ23" s="61">
        <f>IF(ISNA(MATCH(CONCATENATE(AZ$2,$A23),'Výsledková listina'!$U:$U,0)),"",INDEX('Výsledková listina'!$B:$B,MATCH(CONCATENATE(AZ$2,$A23),'Výsledková listina'!$U:$U,0),1))</f>
      </c>
      <c r="BA23" s="4"/>
      <c r="BB23" s="42">
        <f t="shared" si="20"/>
      </c>
      <c r="BC23" s="57">
        <f t="shared" si="21"/>
      </c>
      <c r="BD23" s="60"/>
      <c r="BE23" s="61">
        <f>IF(ISNA(MATCH(CONCATENATE(BE$2,$A23),'Výsledková listina'!$U:$U,0)),"",INDEX('Výsledková listina'!$B:$B,MATCH(CONCATENATE(BE$2,$A23),'Výsledková listina'!$U:$U,0),1))</f>
      </c>
      <c r="BF23" s="4"/>
      <c r="BG23" s="42">
        <f t="shared" si="22"/>
      </c>
      <c r="BH23" s="57">
        <f t="shared" si="23"/>
      </c>
      <c r="BI23" s="60"/>
      <c r="BJ23" s="61">
        <f>IF(ISNA(MATCH(CONCATENATE(BJ$2,$A23),'Výsledková listina'!$U:$U,0)),"",INDEX('Výsledková listina'!$B:$B,MATCH(CONCATENATE(BJ$2,$A23),'Výsledková listina'!$U:$U,0),1))</f>
      </c>
      <c r="BK23" s="4"/>
      <c r="BL23" s="42">
        <f t="shared" si="24"/>
      </c>
      <c r="BM23" s="57">
        <f t="shared" si="25"/>
      </c>
      <c r="BN23" s="60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</row>
    <row r="24" spans="1:174" s="10" customFormat="1" ht="34.5" customHeight="1">
      <c r="A24" s="5">
        <v>21</v>
      </c>
      <c r="B24" s="61">
        <f>IF(ISNA(MATCH(CONCATENATE(B$2,$A24),'Výsledková listina'!$U:$U,0)),"",INDEX('Výsledková listina'!$B:$B,MATCH(CONCATENATE(B$2,$A24),'Výsledková listina'!$U:$U,0),1))</f>
      </c>
      <c r="C24" s="4"/>
      <c r="D24" s="42">
        <f t="shared" si="0"/>
      </c>
      <c r="E24" s="57">
        <f t="shared" si="1"/>
      </c>
      <c r="F24" s="60"/>
      <c r="G24" s="61">
        <f>IF(ISNA(MATCH(CONCATENATE(G$2,$A24),'Výsledková listina'!$U:$U,0)),"",INDEX('Výsledková listina'!$B:$B,MATCH(CONCATENATE(G$2,$A24),'Výsledková listina'!$U:$U,0),1))</f>
      </c>
      <c r="H24" s="4"/>
      <c r="I24" s="42">
        <f t="shared" si="2"/>
      </c>
      <c r="J24" s="57">
        <f t="shared" si="3"/>
      </c>
      <c r="K24" s="60"/>
      <c r="L24" s="61">
        <f>IF(ISNA(MATCH(CONCATENATE(L$2,$A24),'Výsledková listina'!$U:$U,0)),"",INDEX('Výsledková listina'!$B:$B,MATCH(CONCATENATE(L$2,$A24),'Výsledková listina'!$U:$U,0),1))</f>
      </c>
      <c r="M24" s="4"/>
      <c r="N24" s="42">
        <f t="shared" si="4"/>
      </c>
      <c r="O24" s="57">
        <f t="shared" si="5"/>
      </c>
      <c r="P24" s="60"/>
      <c r="Q24" s="61">
        <f>IF(ISNA(MATCH(CONCATENATE(Q$2,$A24),'Výsledková listina'!$U:$U,0)),"",INDEX('Výsledková listina'!$B:$B,MATCH(CONCATENATE(Q$2,$A24),'Výsledková listina'!$U:$U,0),1))</f>
      </c>
      <c r="R24" s="4"/>
      <c r="S24" s="42">
        <f t="shared" si="6"/>
      </c>
      <c r="T24" s="57">
        <f t="shared" si="7"/>
      </c>
      <c r="U24" s="60"/>
      <c r="V24" s="61">
        <f>IF(ISNA(MATCH(CONCATENATE(V$2,$A24),'Výsledková listina'!$U:$U,0)),"",INDEX('Výsledková listina'!$B:$B,MATCH(CONCATENATE(V$2,$A24),'Výsledková listina'!$U:$U,0),1))</f>
      </c>
      <c r="W24" s="4"/>
      <c r="X24" s="42">
        <f t="shared" si="8"/>
      </c>
      <c r="Y24" s="57">
        <f t="shared" si="9"/>
      </c>
      <c r="Z24" s="60"/>
      <c r="AA24" s="61">
        <f>IF(ISNA(MATCH(CONCATENATE(AA$2,$A24),'Výsledková listina'!$U:$U,0)),"",INDEX('Výsledková listina'!$B:$B,MATCH(CONCATENATE(AA$2,$A24),'Výsledková listina'!$U:$U,0),1))</f>
      </c>
      <c r="AB24" s="4"/>
      <c r="AC24" s="42">
        <f t="shared" si="10"/>
      </c>
      <c r="AD24" s="57">
        <f t="shared" si="11"/>
      </c>
      <c r="AE24" s="60"/>
      <c r="AF24" s="61">
        <f>IF(ISNA(MATCH(CONCATENATE(AF$2,$A24),'Výsledková listina'!$U:$U,0)),"",INDEX('Výsledková listina'!$B:$B,MATCH(CONCATENATE(AF$2,$A24),'Výsledková listina'!$U:$U,0),1))</f>
      </c>
      <c r="AG24" s="4"/>
      <c r="AH24" s="42">
        <f t="shared" si="12"/>
      </c>
      <c r="AI24" s="57">
        <f t="shared" si="13"/>
      </c>
      <c r="AJ24" s="60"/>
      <c r="AK24" s="61">
        <f>IF(ISNA(MATCH(CONCATENATE(AK$2,$A24),'Výsledková listina'!$U:$U,0)),"",INDEX('Výsledková listina'!$B:$B,MATCH(CONCATENATE(AK$2,$A24),'Výsledková listina'!$U:$U,0),1))</f>
      </c>
      <c r="AL24" s="4"/>
      <c r="AM24" s="42">
        <f t="shared" si="14"/>
      </c>
      <c r="AN24" s="57">
        <f t="shared" si="15"/>
      </c>
      <c r="AO24" s="60"/>
      <c r="AP24" s="61">
        <f>IF(ISNA(MATCH(CONCATENATE(AP$2,$A24),'Výsledková listina'!$U:$U,0)),"",INDEX('Výsledková listina'!$B:$B,MATCH(CONCATENATE(AP$2,$A24),'Výsledková listina'!$U:$U,0),1))</f>
      </c>
      <c r="AQ24" s="4"/>
      <c r="AR24" s="42">
        <f t="shared" si="16"/>
      </c>
      <c r="AS24" s="57">
        <f t="shared" si="17"/>
      </c>
      <c r="AT24" s="60"/>
      <c r="AU24" s="61">
        <f>IF(ISNA(MATCH(CONCATENATE(AU$2,$A24),'Výsledková listina'!$U:$U,0)),"",INDEX('Výsledková listina'!$B:$B,MATCH(CONCATENATE(AU$2,$A24),'Výsledková listina'!$U:$U,0),1))</f>
      </c>
      <c r="AV24" s="4"/>
      <c r="AW24" s="42">
        <f t="shared" si="18"/>
      </c>
      <c r="AX24" s="57">
        <f t="shared" si="19"/>
      </c>
      <c r="AY24" s="60"/>
      <c r="AZ24" s="61">
        <f>IF(ISNA(MATCH(CONCATENATE(AZ$2,$A24),'Výsledková listina'!$U:$U,0)),"",INDEX('Výsledková listina'!$B:$B,MATCH(CONCATENATE(AZ$2,$A24),'Výsledková listina'!$U:$U,0),1))</f>
      </c>
      <c r="BA24" s="4"/>
      <c r="BB24" s="42">
        <f t="shared" si="20"/>
      </c>
      <c r="BC24" s="57">
        <f t="shared" si="21"/>
      </c>
      <c r="BD24" s="60"/>
      <c r="BE24" s="61">
        <f>IF(ISNA(MATCH(CONCATENATE(BE$2,$A24),'Výsledková listina'!$U:$U,0)),"",INDEX('Výsledková listina'!$B:$B,MATCH(CONCATENATE(BE$2,$A24),'Výsledková listina'!$U:$U,0),1))</f>
      </c>
      <c r="BF24" s="4"/>
      <c r="BG24" s="42">
        <f t="shared" si="22"/>
      </c>
      <c r="BH24" s="57">
        <f t="shared" si="23"/>
      </c>
      <c r="BI24" s="60"/>
      <c r="BJ24" s="61">
        <f>IF(ISNA(MATCH(CONCATENATE(BJ$2,$A24),'Výsledková listina'!$U:$U,0)),"",INDEX('Výsledková listina'!$B:$B,MATCH(CONCATENATE(BJ$2,$A24),'Výsledková listina'!$U:$U,0),1))</f>
      </c>
      <c r="BK24" s="4"/>
      <c r="BL24" s="42">
        <f t="shared" si="24"/>
      </c>
      <c r="BM24" s="57">
        <f t="shared" si="25"/>
      </c>
      <c r="BN24" s="60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</row>
    <row r="25" spans="1:174" s="10" customFormat="1" ht="34.5" customHeight="1">
      <c r="A25" s="5">
        <v>22</v>
      </c>
      <c r="B25" s="61">
        <f>IF(ISNA(MATCH(CONCATENATE(B$2,$A25),'Výsledková listina'!$U:$U,0)),"",INDEX('Výsledková listina'!$B:$B,MATCH(CONCATENATE(B$2,$A25),'Výsledková listina'!$U:$U,0),1))</f>
      </c>
      <c r="C25" s="4"/>
      <c r="D25" s="42">
        <f t="shared" si="0"/>
      </c>
      <c r="E25" s="57">
        <f t="shared" si="1"/>
      </c>
      <c r="F25" s="60"/>
      <c r="G25" s="61">
        <f>IF(ISNA(MATCH(CONCATENATE(G$2,$A25),'Výsledková listina'!$U:$U,0)),"",INDEX('Výsledková listina'!$B:$B,MATCH(CONCATENATE(G$2,$A25),'Výsledková listina'!$U:$U,0),1))</f>
      </c>
      <c r="H25" s="4"/>
      <c r="I25" s="42">
        <f t="shared" si="2"/>
      </c>
      <c r="J25" s="57">
        <f t="shared" si="3"/>
      </c>
      <c r="K25" s="60"/>
      <c r="L25" s="61">
        <f>IF(ISNA(MATCH(CONCATENATE(L$2,$A25),'Výsledková listina'!$U:$U,0)),"",INDEX('Výsledková listina'!$B:$B,MATCH(CONCATENATE(L$2,$A25),'Výsledková listina'!$U:$U,0),1))</f>
      </c>
      <c r="M25" s="4"/>
      <c r="N25" s="42">
        <f t="shared" si="4"/>
      </c>
      <c r="O25" s="57">
        <f t="shared" si="5"/>
      </c>
      <c r="P25" s="60"/>
      <c r="Q25" s="61">
        <f>IF(ISNA(MATCH(CONCATENATE(Q$2,$A25),'Výsledková listina'!$U:$U,0)),"",INDEX('Výsledková listina'!$B:$B,MATCH(CONCATENATE(Q$2,$A25),'Výsledková listina'!$U:$U,0),1))</f>
      </c>
      <c r="R25" s="4"/>
      <c r="S25" s="42">
        <f t="shared" si="6"/>
      </c>
      <c r="T25" s="57">
        <f t="shared" si="7"/>
      </c>
      <c r="U25" s="60"/>
      <c r="V25" s="61">
        <f>IF(ISNA(MATCH(CONCATENATE(V$2,$A25),'Výsledková listina'!$U:$U,0)),"",INDEX('Výsledková listina'!$B:$B,MATCH(CONCATENATE(V$2,$A25),'Výsledková listina'!$U:$U,0),1))</f>
      </c>
      <c r="W25" s="4"/>
      <c r="X25" s="42">
        <f t="shared" si="8"/>
      </c>
      <c r="Y25" s="57">
        <f t="shared" si="9"/>
      </c>
      <c r="Z25" s="60"/>
      <c r="AA25" s="61">
        <f>IF(ISNA(MATCH(CONCATENATE(AA$2,$A25),'Výsledková listina'!$U:$U,0)),"",INDEX('Výsledková listina'!$B:$B,MATCH(CONCATENATE(AA$2,$A25),'Výsledková listina'!$U:$U,0),1))</f>
      </c>
      <c r="AB25" s="4"/>
      <c r="AC25" s="42">
        <f t="shared" si="10"/>
      </c>
      <c r="AD25" s="57">
        <f t="shared" si="11"/>
      </c>
      <c r="AE25" s="60"/>
      <c r="AF25" s="61">
        <f>IF(ISNA(MATCH(CONCATENATE(AF$2,$A25),'Výsledková listina'!$U:$U,0)),"",INDEX('Výsledková listina'!$B:$B,MATCH(CONCATENATE(AF$2,$A25),'Výsledková listina'!$U:$U,0),1))</f>
      </c>
      <c r="AG25" s="4"/>
      <c r="AH25" s="42">
        <f t="shared" si="12"/>
      </c>
      <c r="AI25" s="57">
        <f t="shared" si="13"/>
      </c>
      <c r="AJ25" s="60"/>
      <c r="AK25" s="61">
        <f>IF(ISNA(MATCH(CONCATENATE(AK$2,$A25),'Výsledková listina'!$U:$U,0)),"",INDEX('Výsledková listina'!$B:$B,MATCH(CONCATENATE(AK$2,$A25),'Výsledková listina'!$U:$U,0),1))</f>
      </c>
      <c r="AL25" s="4"/>
      <c r="AM25" s="42">
        <f t="shared" si="14"/>
      </c>
      <c r="AN25" s="57">
        <f t="shared" si="15"/>
      </c>
      <c r="AO25" s="60"/>
      <c r="AP25" s="61">
        <f>IF(ISNA(MATCH(CONCATENATE(AP$2,$A25),'Výsledková listina'!$U:$U,0)),"",INDEX('Výsledková listina'!$B:$B,MATCH(CONCATENATE(AP$2,$A25),'Výsledková listina'!$U:$U,0),1))</f>
      </c>
      <c r="AQ25" s="4"/>
      <c r="AR25" s="42">
        <f t="shared" si="16"/>
      </c>
      <c r="AS25" s="57">
        <f t="shared" si="17"/>
      </c>
      <c r="AT25" s="60"/>
      <c r="AU25" s="61">
        <f>IF(ISNA(MATCH(CONCATENATE(AU$2,$A25),'Výsledková listina'!$U:$U,0)),"",INDEX('Výsledková listina'!$B:$B,MATCH(CONCATENATE(AU$2,$A25),'Výsledková listina'!$U:$U,0),1))</f>
      </c>
      <c r="AV25" s="4"/>
      <c r="AW25" s="42">
        <f t="shared" si="18"/>
      </c>
      <c r="AX25" s="57">
        <f t="shared" si="19"/>
      </c>
      <c r="AY25" s="60"/>
      <c r="AZ25" s="61">
        <f>IF(ISNA(MATCH(CONCATENATE(AZ$2,$A25),'Výsledková listina'!$U:$U,0)),"",INDEX('Výsledková listina'!$B:$B,MATCH(CONCATENATE(AZ$2,$A25),'Výsledková listina'!$U:$U,0),1))</f>
      </c>
      <c r="BA25" s="4"/>
      <c r="BB25" s="42">
        <f t="shared" si="20"/>
      </c>
      <c r="BC25" s="57">
        <f t="shared" si="21"/>
      </c>
      <c r="BD25" s="60"/>
      <c r="BE25" s="61">
        <f>IF(ISNA(MATCH(CONCATENATE(BE$2,$A25),'Výsledková listina'!$U:$U,0)),"",INDEX('Výsledková listina'!$B:$B,MATCH(CONCATENATE(BE$2,$A25),'Výsledková listina'!$U:$U,0),1))</f>
      </c>
      <c r="BF25" s="4"/>
      <c r="BG25" s="42">
        <f t="shared" si="22"/>
      </c>
      <c r="BH25" s="57">
        <f t="shared" si="23"/>
      </c>
      <c r="BI25" s="60"/>
      <c r="BJ25" s="61">
        <f>IF(ISNA(MATCH(CONCATENATE(BJ$2,$A25),'Výsledková listina'!$U:$U,0)),"",INDEX('Výsledková listina'!$B:$B,MATCH(CONCATENATE(BJ$2,$A25),'Výsledková listina'!$U:$U,0),1))</f>
      </c>
      <c r="BK25" s="4"/>
      <c r="BL25" s="42">
        <f t="shared" si="24"/>
      </c>
      <c r="BM25" s="57">
        <f t="shared" si="25"/>
      </c>
      <c r="BN25" s="60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</row>
    <row r="26" spans="1:174" s="10" customFormat="1" ht="34.5" customHeight="1">
      <c r="A26" s="5">
        <v>23</v>
      </c>
      <c r="B26" s="61">
        <f>IF(ISNA(MATCH(CONCATENATE(B$2,$A26),'Výsledková listina'!$U:$U,0)),"",INDEX('Výsledková listina'!$B:$B,MATCH(CONCATENATE(B$2,$A26),'Výsledková listina'!$U:$U,0),1))</f>
      </c>
      <c r="C26" s="4"/>
      <c r="D26" s="42">
        <f t="shared" si="0"/>
      </c>
      <c r="E26" s="57">
        <f t="shared" si="1"/>
      </c>
      <c r="F26" s="60"/>
      <c r="G26" s="61">
        <f>IF(ISNA(MATCH(CONCATENATE(G$2,$A26),'Výsledková listina'!$U:$U,0)),"",INDEX('Výsledková listina'!$B:$B,MATCH(CONCATENATE(G$2,$A26),'Výsledková listina'!$U:$U,0),1))</f>
      </c>
      <c r="H26" s="4"/>
      <c r="I26" s="42">
        <f t="shared" si="2"/>
      </c>
      <c r="J26" s="57">
        <f t="shared" si="3"/>
      </c>
      <c r="K26" s="60"/>
      <c r="L26" s="61">
        <f>IF(ISNA(MATCH(CONCATENATE(L$2,$A26),'Výsledková listina'!$U:$U,0)),"",INDEX('Výsledková listina'!$B:$B,MATCH(CONCATENATE(L$2,$A26),'Výsledková listina'!$U:$U,0),1))</f>
      </c>
      <c r="M26" s="4"/>
      <c r="N26" s="42">
        <f t="shared" si="4"/>
      </c>
      <c r="O26" s="57">
        <f t="shared" si="5"/>
      </c>
      <c r="P26" s="60"/>
      <c r="Q26" s="61">
        <f>IF(ISNA(MATCH(CONCATENATE(Q$2,$A26),'Výsledková listina'!$U:$U,0)),"",INDEX('Výsledková listina'!$B:$B,MATCH(CONCATENATE(Q$2,$A26),'Výsledková listina'!$U:$U,0),1))</f>
      </c>
      <c r="R26" s="4"/>
      <c r="S26" s="42">
        <f t="shared" si="6"/>
      </c>
      <c r="T26" s="57">
        <f t="shared" si="7"/>
      </c>
      <c r="U26" s="60"/>
      <c r="V26" s="61">
        <f>IF(ISNA(MATCH(CONCATENATE(V$2,$A26),'Výsledková listina'!$U:$U,0)),"",INDEX('Výsledková listina'!$B:$B,MATCH(CONCATENATE(V$2,$A26),'Výsledková listina'!$U:$U,0),1))</f>
      </c>
      <c r="W26" s="4"/>
      <c r="X26" s="42">
        <f t="shared" si="8"/>
      </c>
      <c r="Y26" s="57">
        <f t="shared" si="9"/>
      </c>
      <c r="Z26" s="60"/>
      <c r="AA26" s="61">
        <f>IF(ISNA(MATCH(CONCATENATE(AA$2,$A26),'Výsledková listina'!$U:$U,0)),"",INDEX('Výsledková listina'!$B:$B,MATCH(CONCATENATE(AA$2,$A26),'Výsledková listina'!$U:$U,0),1))</f>
      </c>
      <c r="AB26" s="4"/>
      <c r="AC26" s="42">
        <f t="shared" si="10"/>
      </c>
      <c r="AD26" s="57">
        <f t="shared" si="11"/>
      </c>
      <c r="AE26" s="60"/>
      <c r="AF26" s="61">
        <f>IF(ISNA(MATCH(CONCATENATE(AF$2,$A26),'Výsledková listina'!$U:$U,0)),"",INDEX('Výsledková listina'!$B:$B,MATCH(CONCATENATE(AF$2,$A26),'Výsledková listina'!$U:$U,0),1))</f>
      </c>
      <c r="AG26" s="4"/>
      <c r="AH26" s="42">
        <f t="shared" si="12"/>
      </c>
      <c r="AI26" s="57">
        <f t="shared" si="13"/>
      </c>
      <c r="AJ26" s="60"/>
      <c r="AK26" s="61">
        <f>IF(ISNA(MATCH(CONCATENATE(AK$2,$A26),'Výsledková listina'!$U:$U,0)),"",INDEX('Výsledková listina'!$B:$B,MATCH(CONCATENATE(AK$2,$A26),'Výsledková listina'!$U:$U,0),1))</f>
      </c>
      <c r="AL26" s="4"/>
      <c r="AM26" s="42">
        <f t="shared" si="14"/>
      </c>
      <c r="AN26" s="57">
        <f t="shared" si="15"/>
      </c>
      <c r="AO26" s="60"/>
      <c r="AP26" s="61">
        <f>IF(ISNA(MATCH(CONCATENATE(AP$2,$A26),'Výsledková listina'!$U:$U,0)),"",INDEX('Výsledková listina'!$B:$B,MATCH(CONCATENATE(AP$2,$A26),'Výsledková listina'!$U:$U,0),1))</f>
      </c>
      <c r="AQ26" s="4"/>
      <c r="AR26" s="42">
        <f t="shared" si="16"/>
      </c>
      <c r="AS26" s="57">
        <f t="shared" si="17"/>
      </c>
      <c r="AT26" s="60"/>
      <c r="AU26" s="61">
        <f>IF(ISNA(MATCH(CONCATENATE(AU$2,$A26),'Výsledková listina'!$U:$U,0)),"",INDEX('Výsledková listina'!$B:$B,MATCH(CONCATENATE(AU$2,$A26),'Výsledková listina'!$U:$U,0),1))</f>
      </c>
      <c r="AV26" s="4"/>
      <c r="AW26" s="42">
        <f t="shared" si="18"/>
      </c>
      <c r="AX26" s="57">
        <f t="shared" si="19"/>
      </c>
      <c r="AY26" s="60"/>
      <c r="AZ26" s="61">
        <f>IF(ISNA(MATCH(CONCATENATE(AZ$2,$A26),'Výsledková listina'!$U:$U,0)),"",INDEX('Výsledková listina'!$B:$B,MATCH(CONCATENATE(AZ$2,$A26),'Výsledková listina'!$U:$U,0),1))</f>
      </c>
      <c r="BA26" s="4"/>
      <c r="BB26" s="42">
        <f t="shared" si="20"/>
      </c>
      <c r="BC26" s="57">
        <f t="shared" si="21"/>
      </c>
      <c r="BD26" s="60"/>
      <c r="BE26" s="61">
        <f>IF(ISNA(MATCH(CONCATENATE(BE$2,$A26),'Výsledková listina'!$U:$U,0)),"",INDEX('Výsledková listina'!$B:$B,MATCH(CONCATENATE(BE$2,$A26),'Výsledková listina'!$U:$U,0),1))</f>
      </c>
      <c r="BF26" s="4"/>
      <c r="BG26" s="42">
        <f t="shared" si="22"/>
      </c>
      <c r="BH26" s="57">
        <f t="shared" si="23"/>
      </c>
      <c r="BI26" s="60"/>
      <c r="BJ26" s="61">
        <f>IF(ISNA(MATCH(CONCATENATE(BJ$2,$A26),'Výsledková listina'!$U:$U,0)),"",INDEX('Výsledková listina'!$B:$B,MATCH(CONCATENATE(BJ$2,$A26),'Výsledková listina'!$U:$U,0),1))</f>
      </c>
      <c r="BK26" s="4"/>
      <c r="BL26" s="42">
        <f t="shared" si="24"/>
      </c>
      <c r="BM26" s="57">
        <f t="shared" si="25"/>
      </c>
      <c r="BN26" s="60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</row>
    <row r="27" spans="1:174" s="10" customFormat="1" ht="34.5" customHeight="1">
      <c r="A27" s="5">
        <v>24</v>
      </c>
      <c r="B27" s="61">
        <f>IF(ISNA(MATCH(CONCATENATE(B$2,$A27),'Výsledková listina'!$U:$U,0)),"",INDEX('Výsledková listina'!$B:$B,MATCH(CONCATENATE(B$2,$A27),'Výsledková listina'!$U:$U,0),1))</f>
      </c>
      <c r="C27" s="4"/>
      <c r="D27" s="42">
        <f t="shared" si="0"/>
      </c>
      <c r="E27" s="57">
        <f t="shared" si="1"/>
      </c>
      <c r="F27" s="60"/>
      <c r="G27" s="61">
        <f>IF(ISNA(MATCH(CONCATENATE(G$2,$A27),'Výsledková listina'!$U:$U,0)),"",INDEX('Výsledková listina'!$B:$B,MATCH(CONCATENATE(G$2,$A27),'Výsledková listina'!$U:$U,0),1))</f>
      </c>
      <c r="H27" s="4"/>
      <c r="I27" s="42">
        <f t="shared" si="2"/>
      </c>
      <c r="J27" s="57">
        <f t="shared" si="3"/>
      </c>
      <c r="K27" s="60"/>
      <c r="L27" s="61">
        <f>IF(ISNA(MATCH(CONCATENATE(L$2,$A27),'Výsledková listina'!$U:$U,0)),"",INDEX('Výsledková listina'!$B:$B,MATCH(CONCATENATE(L$2,$A27),'Výsledková listina'!$U:$U,0),1))</f>
      </c>
      <c r="M27" s="4"/>
      <c r="N27" s="42">
        <f t="shared" si="4"/>
      </c>
      <c r="O27" s="57">
        <f t="shared" si="5"/>
      </c>
      <c r="P27" s="60"/>
      <c r="Q27" s="61">
        <f>IF(ISNA(MATCH(CONCATENATE(Q$2,$A27),'Výsledková listina'!$U:$U,0)),"",INDEX('Výsledková listina'!$B:$B,MATCH(CONCATENATE(Q$2,$A27),'Výsledková listina'!$U:$U,0),1))</f>
      </c>
      <c r="R27" s="4"/>
      <c r="S27" s="42">
        <f t="shared" si="6"/>
      </c>
      <c r="T27" s="57">
        <f t="shared" si="7"/>
      </c>
      <c r="U27" s="60"/>
      <c r="V27" s="61">
        <f>IF(ISNA(MATCH(CONCATENATE(V$2,$A27),'Výsledková listina'!$U:$U,0)),"",INDEX('Výsledková listina'!$B:$B,MATCH(CONCATENATE(V$2,$A27),'Výsledková listina'!$U:$U,0),1))</f>
      </c>
      <c r="W27" s="4"/>
      <c r="X27" s="42">
        <f t="shared" si="8"/>
      </c>
      <c r="Y27" s="57">
        <f t="shared" si="9"/>
      </c>
      <c r="Z27" s="60"/>
      <c r="AA27" s="61">
        <f>IF(ISNA(MATCH(CONCATENATE(AA$2,$A27),'Výsledková listina'!$U:$U,0)),"",INDEX('Výsledková listina'!$B:$B,MATCH(CONCATENATE(AA$2,$A27),'Výsledková listina'!$U:$U,0),1))</f>
      </c>
      <c r="AB27" s="4"/>
      <c r="AC27" s="42">
        <f t="shared" si="10"/>
      </c>
      <c r="AD27" s="57">
        <f t="shared" si="11"/>
      </c>
      <c r="AE27" s="60"/>
      <c r="AF27" s="61">
        <f>IF(ISNA(MATCH(CONCATENATE(AF$2,$A27),'Výsledková listina'!$U:$U,0)),"",INDEX('Výsledková listina'!$B:$B,MATCH(CONCATENATE(AF$2,$A27),'Výsledková listina'!$U:$U,0),1))</f>
      </c>
      <c r="AG27" s="4"/>
      <c r="AH27" s="42">
        <f t="shared" si="12"/>
      </c>
      <c r="AI27" s="57">
        <f t="shared" si="13"/>
      </c>
      <c r="AJ27" s="60"/>
      <c r="AK27" s="61">
        <f>IF(ISNA(MATCH(CONCATENATE(AK$2,$A27),'Výsledková listina'!$U:$U,0)),"",INDEX('Výsledková listina'!$B:$B,MATCH(CONCATENATE(AK$2,$A27),'Výsledková listina'!$U:$U,0),1))</f>
      </c>
      <c r="AL27" s="4"/>
      <c r="AM27" s="42">
        <f t="shared" si="14"/>
      </c>
      <c r="AN27" s="57">
        <f t="shared" si="15"/>
      </c>
      <c r="AO27" s="60"/>
      <c r="AP27" s="61">
        <f>IF(ISNA(MATCH(CONCATENATE(AP$2,$A27),'Výsledková listina'!$U:$U,0)),"",INDEX('Výsledková listina'!$B:$B,MATCH(CONCATENATE(AP$2,$A27),'Výsledková listina'!$U:$U,0),1))</f>
      </c>
      <c r="AQ27" s="4"/>
      <c r="AR27" s="42">
        <f t="shared" si="16"/>
      </c>
      <c r="AS27" s="57">
        <f t="shared" si="17"/>
      </c>
      <c r="AT27" s="60"/>
      <c r="AU27" s="61">
        <f>IF(ISNA(MATCH(CONCATENATE(AU$2,$A27),'Výsledková listina'!$U:$U,0)),"",INDEX('Výsledková listina'!$B:$B,MATCH(CONCATENATE(AU$2,$A27),'Výsledková listina'!$U:$U,0),1))</f>
      </c>
      <c r="AV27" s="4"/>
      <c r="AW27" s="42">
        <f t="shared" si="18"/>
      </c>
      <c r="AX27" s="57">
        <f t="shared" si="19"/>
      </c>
      <c r="AY27" s="60"/>
      <c r="AZ27" s="61">
        <f>IF(ISNA(MATCH(CONCATENATE(AZ$2,$A27),'Výsledková listina'!$U:$U,0)),"",INDEX('Výsledková listina'!$B:$B,MATCH(CONCATENATE(AZ$2,$A27),'Výsledková listina'!$U:$U,0),1))</f>
      </c>
      <c r="BA27" s="4"/>
      <c r="BB27" s="42">
        <f t="shared" si="20"/>
      </c>
      <c r="BC27" s="57">
        <f t="shared" si="21"/>
      </c>
      <c r="BD27" s="60"/>
      <c r="BE27" s="61">
        <f>IF(ISNA(MATCH(CONCATENATE(BE$2,$A27),'Výsledková listina'!$U:$U,0)),"",INDEX('Výsledková listina'!$B:$B,MATCH(CONCATENATE(BE$2,$A27),'Výsledková listina'!$U:$U,0),1))</f>
      </c>
      <c r="BF27" s="4"/>
      <c r="BG27" s="42">
        <f t="shared" si="22"/>
      </c>
      <c r="BH27" s="57">
        <f t="shared" si="23"/>
      </c>
      <c r="BI27" s="60"/>
      <c r="BJ27" s="61">
        <f>IF(ISNA(MATCH(CONCATENATE(BJ$2,$A27),'Výsledková listina'!$U:$U,0)),"",INDEX('Výsledková listina'!$B:$B,MATCH(CONCATENATE(BJ$2,$A27),'Výsledková listina'!$U:$U,0),1))</f>
      </c>
      <c r="BK27" s="4"/>
      <c r="BL27" s="42">
        <f t="shared" si="24"/>
      </c>
      <c r="BM27" s="57">
        <f t="shared" si="25"/>
      </c>
      <c r="BN27" s="60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</row>
    <row r="28" spans="1:174" s="10" customFormat="1" ht="34.5" customHeight="1" thickBot="1">
      <c r="A28" s="6">
        <v>25</v>
      </c>
      <c r="B28" s="62">
        <f>IF(ISNA(MATCH(CONCATENATE(B$2,$A28),'Výsledková listina'!$U:$U,0)),"",INDEX('Výsledková listina'!$B:$B,MATCH(CONCATENATE(B$2,$A28),'Výsledková listina'!$U:$U,0),1))</f>
      </c>
      <c r="C28" s="7"/>
      <c r="D28" s="43">
        <f t="shared" si="0"/>
      </c>
      <c r="E28" s="63">
        <f t="shared" si="1"/>
      </c>
      <c r="F28" s="64"/>
      <c r="G28" s="62">
        <f>IF(ISNA(MATCH(CONCATENATE(G$2,$A28),'Výsledková listina'!$U:$U,0)),"",INDEX('Výsledková listina'!$B:$B,MATCH(CONCATENATE(G$2,$A28),'Výsledková listina'!$U:$U,0),1))</f>
      </c>
      <c r="H28" s="7"/>
      <c r="I28" s="43">
        <f t="shared" si="2"/>
      </c>
      <c r="J28" s="63">
        <f t="shared" si="3"/>
      </c>
      <c r="K28" s="64"/>
      <c r="L28" s="62">
        <f>IF(ISNA(MATCH(CONCATENATE(L$2,$A28),'Výsledková listina'!$U:$U,0)),"",INDEX('Výsledková listina'!$B:$B,MATCH(CONCATENATE(L$2,$A28),'Výsledková listina'!$U:$U,0),1))</f>
      </c>
      <c r="M28" s="7"/>
      <c r="N28" s="43">
        <f t="shared" si="4"/>
      </c>
      <c r="O28" s="63">
        <f t="shared" si="5"/>
      </c>
      <c r="P28" s="64"/>
      <c r="Q28" s="62">
        <f>IF(ISNA(MATCH(CONCATENATE(Q$2,$A28),'Výsledková listina'!$U:$U,0)),"",INDEX('Výsledková listina'!$B:$B,MATCH(CONCATENATE(Q$2,$A28),'Výsledková listina'!$U:$U,0),1))</f>
      </c>
      <c r="R28" s="7"/>
      <c r="S28" s="43">
        <f t="shared" si="6"/>
      </c>
      <c r="T28" s="63">
        <f t="shared" si="7"/>
      </c>
      <c r="U28" s="64"/>
      <c r="V28" s="62">
        <f>IF(ISNA(MATCH(CONCATENATE(V$2,$A28),'Výsledková listina'!$U:$U,0)),"",INDEX('Výsledková listina'!$B:$B,MATCH(CONCATENATE(V$2,$A28),'Výsledková listina'!$U:$U,0),1))</f>
      </c>
      <c r="W28" s="7"/>
      <c r="X28" s="43">
        <f t="shared" si="8"/>
      </c>
      <c r="Y28" s="63">
        <f t="shared" si="9"/>
      </c>
      <c r="Z28" s="64"/>
      <c r="AA28" s="62">
        <f>IF(ISNA(MATCH(CONCATENATE(AA$2,$A28),'Výsledková listina'!$U:$U,0)),"",INDEX('Výsledková listina'!$B:$B,MATCH(CONCATENATE(AA$2,$A28),'Výsledková listina'!$U:$U,0),1))</f>
      </c>
      <c r="AB28" s="7"/>
      <c r="AC28" s="43">
        <f t="shared" si="10"/>
      </c>
      <c r="AD28" s="63">
        <f t="shared" si="11"/>
      </c>
      <c r="AE28" s="64"/>
      <c r="AF28" s="62">
        <f>IF(ISNA(MATCH(CONCATENATE(AF$2,$A28),'Výsledková listina'!$U:$U,0)),"",INDEX('Výsledková listina'!$B:$B,MATCH(CONCATENATE(AF$2,$A28),'Výsledková listina'!$U:$U,0),1))</f>
      </c>
      <c r="AG28" s="7"/>
      <c r="AH28" s="43">
        <f t="shared" si="12"/>
      </c>
      <c r="AI28" s="63">
        <f t="shared" si="13"/>
      </c>
      <c r="AJ28" s="64"/>
      <c r="AK28" s="62">
        <f>IF(ISNA(MATCH(CONCATENATE(AK$2,$A28),'Výsledková listina'!$U:$U,0)),"",INDEX('Výsledková listina'!$B:$B,MATCH(CONCATENATE(AK$2,$A28),'Výsledková listina'!$U:$U,0),1))</f>
      </c>
      <c r="AL28" s="7"/>
      <c r="AM28" s="43">
        <f t="shared" si="14"/>
      </c>
      <c r="AN28" s="63">
        <f t="shared" si="15"/>
      </c>
      <c r="AO28" s="64"/>
      <c r="AP28" s="62">
        <f>IF(ISNA(MATCH(CONCATENATE(AP$2,$A28),'Výsledková listina'!$U:$U,0)),"",INDEX('Výsledková listina'!$B:$B,MATCH(CONCATENATE(AP$2,$A28),'Výsledková listina'!$U:$U,0),1))</f>
      </c>
      <c r="AQ28" s="7"/>
      <c r="AR28" s="43">
        <f t="shared" si="16"/>
      </c>
      <c r="AS28" s="63">
        <f t="shared" si="17"/>
      </c>
      <c r="AT28" s="64"/>
      <c r="AU28" s="62">
        <f>IF(ISNA(MATCH(CONCATENATE(AU$2,$A28),'Výsledková listina'!$U:$U,0)),"",INDEX('Výsledková listina'!$B:$B,MATCH(CONCATENATE(AU$2,$A28),'Výsledková listina'!$U:$U,0),1))</f>
      </c>
      <c r="AV28" s="7"/>
      <c r="AW28" s="43">
        <f t="shared" si="18"/>
      </c>
      <c r="AX28" s="63">
        <f t="shared" si="19"/>
      </c>
      <c r="AY28" s="64"/>
      <c r="AZ28" s="62">
        <f>IF(ISNA(MATCH(CONCATENATE(AZ$2,$A28),'Výsledková listina'!$U:$U,0)),"",INDEX('Výsledková listina'!$B:$B,MATCH(CONCATENATE(AZ$2,$A28),'Výsledková listina'!$U:$U,0),1))</f>
      </c>
      <c r="BA28" s="7"/>
      <c r="BB28" s="43">
        <f t="shared" si="20"/>
      </c>
      <c r="BC28" s="63">
        <f t="shared" si="21"/>
      </c>
      <c r="BD28" s="64"/>
      <c r="BE28" s="62">
        <f>IF(ISNA(MATCH(CONCATENATE(BE$2,$A28),'Výsledková listina'!$U:$U,0)),"",INDEX('Výsledková listina'!$B:$B,MATCH(CONCATENATE(BE$2,$A28),'Výsledková listina'!$U:$U,0),1))</f>
      </c>
      <c r="BF28" s="7"/>
      <c r="BG28" s="43">
        <f t="shared" si="22"/>
      </c>
      <c r="BH28" s="63">
        <f t="shared" si="23"/>
      </c>
      <c r="BI28" s="64"/>
      <c r="BJ28" s="62">
        <f>IF(ISNA(MATCH(CONCATENATE(BJ$2,$A28),'Výsledková listina'!$U:$U,0)),"",INDEX('Výsledková listina'!$B:$B,MATCH(CONCATENATE(BJ$2,$A28),'Výsledková listina'!$U:$U,0),1))</f>
      </c>
      <c r="BK28" s="7"/>
      <c r="BL28" s="43">
        <f t="shared" si="24"/>
      </c>
      <c r="BM28" s="63">
        <f t="shared" si="25"/>
      </c>
      <c r="BN28" s="64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</row>
    <row r="30" spans="2:62" ht="15.75">
      <c r="B30" s="12"/>
      <c r="G30" s="12"/>
      <c r="L30" s="12"/>
      <c r="Q30" s="12"/>
      <c r="V30" s="12"/>
      <c r="AA30" s="12"/>
      <c r="AF30" s="12"/>
      <c r="AK30" s="12"/>
      <c r="AP30" s="12"/>
      <c r="AU30" s="12"/>
      <c r="AZ30" s="12"/>
      <c r="BE30" s="12"/>
      <c r="BJ30" s="12"/>
    </row>
    <row r="31" ht="15.75">
      <c r="B31" s="15"/>
    </row>
  </sheetData>
  <sheetProtection/>
  <mergeCells count="27">
    <mergeCell ref="G1:K1"/>
    <mergeCell ref="AZ2:BD2"/>
    <mergeCell ref="AK1:AO1"/>
    <mergeCell ref="AP1:AT1"/>
    <mergeCell ref="A1:A3"/>
    <mergeCell ref="B1:F1"/>
    <mergeCell ref="B2:F2"/>
    <mergeCell ref="V1:Z1"/>
    <mergeCell ref="AA1:AE1"/>
    <mergeCell ref="AF1:AJ1"/>
    <mergeCell ref="V2:Z2"/>
    <mergeCell ref="G2:K2"/>
    <mergeCell ref="L2:P2"/>
    <mergeCell ref="Q2:U2"/>
    <mergeCell ref="BE1:BI1"/>
    <mergeCell ref="BJ1:BN1"/>
    <mergeCell ref="BE2:BI2"/>
    <mergeCell ref="BJ2:BN2"/>
    <mergeCell ref="AU1:AY1"/>
    <mergeCell ref="AZ1:BD1"/>
    <mergeCell ref="AU2:AY2"/>
    <mergeCell ref="AA2:AE2"/>
    <mergeCell ref="AF2:AJ2"/>
    <mergeCell ref="AK2:AO2"/>
    <mergeCell ref="AP2:AT2"/>
    <mergeCell ref="L1:P1"/>
    <mergeCell ref="Q1:U1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landscape" pageOrder="overThenDown" paperSize="9" scale="91" r:id="rId1"/>
  <headerFooter alignWithMargins="0">
    <oddHeader>&amp;C&amp;"Arial CE,tučné"&amp;12&amp;A</oddHeader>
    <oddFooter>&amp;CStránka &amp;P z &amp;N&amp;R&amp;F</oddFooter>
  </headerFooter>
  <colBreaks count="10" manualBreakCount="10">
    <brk id="6" max="65535" man="1"/>
    <brk id="11" max="65535" man="1"/>
    <brk id="16" max="65535" man="1"/>
    <brk id="21" max="65535" man="1"/>
    <brk id="26" max="65535" man="1"/>
    <brk id="31" max="65535" man="1"/>
    <brk id="36" max="17" man="1"/>
    <brk id="41" max="17" man="1"/>
    <brk id="46" max="17" man="1"/>
    <brk id="51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30"/>
  <sheetViews>
    <sheetView showGridLines="0" view="pageBreakPreview" zoomScale="75" zoomScaleNormal="50" zoomScaleSheetLayoutView="75" zoomScalePageLayoutView="0" workbookViewId="0" topLeftCell="A1">
      <pane xSplit="1" ySplit="3" topLeftCell="O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U16" sqref="U16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3" customWidth="1"/>
    <col min="4" max="4" width="4.00390625" style="39" hidden="1" customWidth="1"/>
    <col min="5" max="5" width="8.00390625" style="8" customWidth="1"/>
    <col min="6" max="6" width="22.00390625" style="8" customWidth="1"/>
    <col min="7" max="7" width="37.00390625" style="16" customWidth="1"/>
    <col min="8" max="8" width="15.375" style="13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3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3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3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3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3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3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3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3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3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3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3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8" customWidth="1" outlineLevel="1"/>
    <col min="67" max="137" width="5.25390625" style="13" customWidth="1"/>
    <col min="138" max="16384" width="5.25390625" style="14" customWidth="1"/>
  </cols>
  <sheetData>
    <row r="1" spans="1:66" ht="16.5" customHeight="1">
      <c r="A1" s="158" t="s">
        <v>13</v>
      </c>
      <c r="B1" s="155" t="s">
        <v>29</v>
      </c>
      <c r="C1" s="156"/>
      <c r="D1" s="156"/>
      <c r="E1" s="156"/>
      <c r="F1" s="157"/>
      <c r="G1" s="155" t="s">
        <v>29</v>
      </c>
      <c r="H1" s="156"/>
      <c r="I1" s="156"/>
      <c r="J1" s="156"/>
      <c r="K1" s="157"/>
      <c r="L1" s="155" t="s">
        <v>29</v>
      </c>
      <c r="M1" s="156"/>
      <c r="N1" s="156"/>
      <c r="O1" s="156"/>
      <c r="P1" s="157"/>
      <c r="Q1" s="155" t="s">
        <v>29</v>
      </c>
      <c r="R1" s="156"/>
      <c r="S1" s="156"/>
      <c r="T1" s="156"/>
      <c r="U1" s="157"/>
      <c r="V1" s="155" t="s">
        <v>29</v>
      </c>
      <c r="W1" s="156"/>
      <c r="X1" s="156"/>
      <c r="Y1" s="156"/>
      <c r="Z1" s="157"/>
      <c r="AA1" s="155" t="s">
        <v>29</v>
      </c>
      <c r="AB1" s="156"/>
      <c r="AC1" s="156"/>
      <c r="AD1" s="156"/>
      <c r="AE1" s="157"/>
      <c r="AF1" s="155" t="s">
        <v>29</v>
      </c>
      <c r="AG1" s="156"/>
      <c r="AH1" s="156"/>
      <c r="AI1" s="156"/>
      <c r="AJ1" s="157"/>
      <c r="AK1" s="155" t="s">
        <v>29</v>
      </c>
      <c r="AL1" s="156"/>
      <c r="AM1" s="156"/>
      <c r="AN1" s="156"/>
      <c r="AO1" s="157"/>
      <c r="AP1" s="155" t="s">
        <v>29</v>
      </c>
      <c r="AQ1" s="156"/>
      <c r="AR1" s="156"/>
      <c r="AS1" s="156"/>
      <c r="AT1" s="157"/>
      <c r="AU1" s="155" t="s">
        <v>29</v>
      </c>
      <c r="AV1" s="156"/>
      <c r="AW1" s="156"/>
      <c r="AX1" s="156"/>
      <c r="AY1" s="157"/>
      <c r="AZ1" s="155" t="s">
        <v>29</v>
      </c>
      <c r="BA1" s="156"/>
      <c r="BB1" s="156"/>
      <c r="BC1" s="156"/>
      <c r="BD1" s="157"/>
      <c r="BE1" s="155" t="s">
        <v>29</v>
      </c>
      <c r="BF1" s="156"/>
      <c r="BG1" s="156"/>
      <c r="BH1" s="156"/>
      <c r="BI1" s="157"/>
      <c r="BJ1" s="155" t="s">
        <v>29</v>
      </c>
      <c r="BK1" s="156"/>
      <c r="BL1" s="156"/>
      <c r="BM1" s="156"/>
      <c r="BN1" s="157"/>
    </row>
    <row r="2" spans="1:137" s="8" customFormat="1" ht="16.5" customHeight="1" thickBot="1">
      <c r="A2" s="159"/>
      <c r="B2" s="161" t="str">
        <f>'1. závod'!B2:E2</f>
        <v>A</v>
      </c>
      <c r="C2" s="162"/>
      <c r="D2" s="162"/>
      <c r="E2" s="162"/>
      <c r="F2" s="163"/>
      <c r="G2" s="161" t="str">
        <f>IF(ISBLANK('Základní list'!$A12),"",'Základní list'!$A12)</f>
        <v>B</v>
      </c>
      <c r="H2" s="162"/>
      <c r="I2" s="162"/>
      <c r="J2" s="162"/>
      <c r="K2" s="163"/>
      <c r="L2" s="161" t="str">
        <f>IF(ISBLANK('Základní list'!$A13),"",'Základní list'!$A13)</f>
        <v>C</v>
      </c>
      <c r="M2" s="162"/>
      <c r="N2" s="162"/>
      <c r="O2" s="162"/>
      <c r="P2" s="163"/>
      <c r="Q2" s="161" t="str">
        <f>IF(ISBLANK('Základní list'!$A14),"",'Základní list'!$A14)</f>
        <v>D</v>
      </c>
      <c r="R2" s="162"/>
      <c r="S2" s="162"/>
      <c r="T2" s="162"/>
      <c r="U2" s="163"/>
      <c r="V2" s="161" t="str">
        <f>IF(ISBLANK('Základní list'!$A15),"",'Základní list'!$A15)</f>
        <v>E</v>
      </c>
      <c r="W2" s="162"/>
      <c r="X2" s="162"/>
      <c r="Y2" s="162"/>
      <c r="Z2" s="163"/>
      <c r="AA2" s="161" t="str">
        <f>IF(ISBLANK('Základní list'!$A16),"",'Základní list'!$A16)</f>
        <v>F</v>
      </c>
      <c r="AB2" s="162"/>
      <c r="AC2" s="162"/>
      <c r="AD2" s="162"/>
      <c r="AE2" s="163"/>
      <c r="AF2" s="161" t="str">
        <f>IF(ISBLANK('Základní list'!$A17),"",'Základní list'!$A17)</f>
        <v>G</v>
      </c>
      <c r="AG2" s="162"/>
      <c r="AH2" s="162"/>
      <c r="AI2" s="162"/>
      <c r="AJ2" s="163"/>
      <c r="AK2" s="161" t="str">
        <f>IF(ISBLANK('Základní list'!$A18),"",'Základní list'!$A18)</f>
        <v>H</v>
      </c>
      <c r="AL2" s="162"/>
      <c r="AM2" s="162"/>
      <c r="AN2" s="162"/>
      <c r="AO2" s="163"/>
      <c r="AP2" s="161" t="str">
        <f>IF(ISBLANK('Základní list'!$A19),"",'Základní list'!$A19)</f>
        <v>I</v>
      </c>
      <c r="AQ2" s="162"/>
      <c r="AR2" s="162"/>
      <c r="AS2" s="162"/>
      <c r="AT2" s="163"/>
      <c r="AU2" s="161" t="str">
        <f>IF(ISBLANK('Základní list'!$A20),"",'Základní list'!$A20)</f>
        <v>J</v>
      </c>
      <c r="AV2" s="162"/>
      <c r="AW2" s="162"/>
      <c r="AX2" s="162"/>
      <c r="AY2" s="163"/>
      <c r="AZ2" s="161" t="str">
        <f>IF(ISBLANK('Základní list'!$A21),"",'Základní list'!$A21)</f>
        <v>K</v>
      </c>
      <c r="BA2" s="162"/>
      <c r="BB2" s="162"/>
      <c r="BC2" s="162"/>
      <c r="BD2" s="163"/>
      <c r="BE2" s="161" t="str">
        <f>IF(ISBLANK('Základní list'!$A22),"",'Základní list'!$A22)</f>
        <v>L</v>
      </c>
      <c r="BF2" s="162"/>
      <c r="BG2" s="162"/>
      <c r="BH2" s="162"/>
      <c r="BI2" s="163"/>
      <c r="BJ2" s="161" t="str">
        <f>IF(ISBLANK('Základní list'!$A23),"",'Základní list'!$A23)</f>
        <v>M</v>
      </c>
      <c r="BK2" s="162"/>
      <c r="BL2" s="162"/>
      <c r="BM2" s="162"/>
      <c r="BN2" s="163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</row>
    <row r="3" spans="1:137" s="9" customFormat="1" ht="25.5" customHeight="1" thickBot="1">
      <c r="A3" s="160"/>
      <c r="B3" s="1" t="s">
        <v>14</v>
      </c>
      <c r="C3" s="2" t="s">
        <v>15</v>
      </c>
      <c r="D3" s="41" t="s">
        <v>28</v>
      </c>
      <c r="E3" s="56" t="s">
        <v>16</v>
      </c>
      <c r="F3" s="77" t="s">
        <v>52</v>
      </c>
      <c r="G3" s="1" t="s">
        <v>14</v>
      </c>
      <c r="H3" s="2" t="s">
        <v>15</v>
      </c>
      <c r="I3" s="41" t="s">
        <v>28</v>
      </c>
      <c r="J3" s="56" t="s">
        <v>16</v>
      </c>
      <c r="K3" s="77" t="s">
        <v>52</v>
      </c>
      <c r="L3" s="1" t="s">
        <v>14</v>
      </c>
      <c r="M3" s="2" t="s">
        <v>15</v>
      </c>
      <c r="N3" s="41" t="s">
        <v>28</v>
      </c>
      <c r="O3" s="56" t="s">
        <v>16</v>
      </c>
      <c r="P3" s="77" t="s">
        <v>52</v>
      </c>
      <c r="Q3" s="1" t="s">
        <v>14</v>
      </c>
      <c r="R3" s="2" t="s">
        <v>15</v>
      </c>
      <c r="S3" s="41" t="s">
        <v>28</v>
      </c>
      <c r="T3" s="56" t="s">
        <v>16</v>
      </c>
      <c r="U3" s="77" t="s">
        <v>52</v>
      </c>
      <c r="V3" s="1" t="s">
        <v>14</v>
      </c>
      <c r="W3" s="2" t="s">
        <v>15</v>
      </c>
      <c r="X3" s="41" t="s">
        <v>28</v>
      </c>
      <c r="Y3" s="56" t="s">
        <v>16</v>
      </c>
      <c r="Z3" s="77" t="s">
        <v>52</v>
      </c>
      <c r="AA3" s="1" t="s">
        <v>14</v>
      </c>
      <c r="AB3" s="2" t="s">
        <v>15</v>
      </c>
      <c r="AC3" s="41" t="s">
        <v>28</v>
      </c>
      <c r="AD3" s="56" t="s">
        <v>16</v>
      </c>
      <c r="AE3" s="77" t="s">
        <v>52</v>
      </c>
      <c r="AF3" s="1" t="s">
        <v>14</v>
      </c>
      <c r="AG3" s="2" t="s">
        <v>15</v>
      </c>
      <c r="AH3" s="41" t="s">
        <v>28</v>
      </c>
      <c r="AI3" s="56" t="s">
        <v>16</v>
      </c>
      <c r="AJ3" s="77" t="s">
        <v>52</v>
      </c>
      <c r="AK3" s="1" t="s">
        <v>14</v>
      </c>
      <c r="AL3" s="2" t="s">
        <v>15</v>
      </c>
      <c r="AM3" s="41" t="s">
        <v>28</v>
      </c>
      <c r="AN3" s="56" t="s">
        <v>16</v>
      </c>
      <c r="AO3" s="77" t="s">
        <v>52</v>
      </c>
      <c r="AP3" s="1" t="s">
        <v>14</v>
      </c>
      <c r="AQ3" s="2" t="s">
        <v>15</v>
      </c>
      <c r="AR3" s="41" t="s">
        <v>28</v>
      </c>
      <c r="AS3" s="56" t="s">
        <v>16</v>
      </c>
      <c r="AT3" s="77" t="s">
        <v>52</v>
      </c>
      <c r="AU3" s="1" t="s">
        <v>14</v>
      </c>
      <c r="AV3" s="2" t="s">
        <v>15</v>
      </c>
      <c r="AW3" s="41" t="s">
        <v>28</v>
      </c>
      <c r="AX3" s="56" t="s">
        <v>16</v>
      </c>
      <c r="AY3" s="77" t="s">
        <v>52</v>
      </c>
      <c r="AZ3" s="1" t="s">
        <v>14</v>
      </c>
      <c r="BA3" s="2" t="s">
        <v>15</v>
      </c>
      <c r="BB3" s="41" t="s">
        <v>28</v>
      </c>
      <c r="BC3" s="56" t="s">
        <v>16</v>
      </c>
      <c r="BD3" s="77" t="s">
        <v>52</v>
      </c>
      <c r="BE3" s="1" t="s">
        <v>14</v>
      </c>
      <c r="BF3" s="2" t="s">
        <v>15</v>
      </c>
      <c r="BG3" s="41" t="s">
        <v>28</v>
      </c>
      <c r="BH3" s="56" t="s">
        <v>16</v>
      </c>
      <c r="BI3" s="77" t="s">
        <v>52</v>
      </c>
      <c r="BJ3" s="1" t="s">
        <v>14</v>
      </c>
      <c r="BK3" s="2" t="s">
        <v>15</v>
      </c>
      <c r="BL3" s="41" t="s">
        <v>28</v>
      </c>
      <c r="BM3" s="56" t="s">
        <v>16</v>
      </c>
      <c r="BN3" s="77" t="s">
        <v>52</v>
      </c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</row>
    <row r="4" spans="1:137" s="10" customFormat="1" ht="34.5" customHeight="1">
      <c r="A4" s="3">
        <v>1</v>
      </c>
      <c r="B4" s="61" t="str">
        <f>IF(ISNA(MATCH(CONCATENATE(B$2,$A4),'[1]Výsledková listina'!$R:$R,0)),"",INDEX('[1]Výsledková listina'!$B:$B,MATCH(CONCATENATE(B$2,$A4),'[1]Výsledková listina'!$R:$R,0),1))</f>
        <v>Mikeš Ondra</v>
      </c>
      <c r="C4" s="4">
        <v>280</v>
      </c>
      <c r="D4" s="42">
        <f aca="true" t="shared" si="0" ref="D4:D16">IF(C4="","",RANK(C4,C$1:C$65536,0))</f>
        <v>10</v>
      </c>
      <c r="E4" s="78">
        <f aca="true" t="shared" si="1" ref="E4:E16">IF(C4="","",((RANK(C4,C$1:C$65536,0))+(FREQUENCY(D$1:D$65536,D4)))/2)</f>
        <v>10</v>
      </c>
      <c r="F4" s="65"/>
      <c r="G4" s="61" t="str">
        <f>IF(ISNA(MATCH(CONCATENATE(G$2,$A4),'[1]Výsledková listina'!$R:$R,0)),"",INDEX('[1]Výsledková listina'!$B:$B,MATCH(CONCATENATE(G$2,$A4),'[1]Výsledková listina'!$R:$R,0),1))</f>
        <v>Fiala Michal</v>
      </c>
      <c r="H4" s="4">
        <v>400</v>
      </c>
      <c r="I4" s="42">
        <f aca="true" t="shared" si="2" ref="I4:I27">IF(H4="","",RANK(H4,H$1:H$65536,0))</f>
        <v>10</v>
      </c>
      <c r="J4" s="78">
        <f aca="true" t="shared" si="3" ref="J4:J27">IF(H4="","",((RANK(H4,H$1:H$65536,0))+(FREQUENCY(I$1:I$65536,I4)))/2)</f>
        <v>10</v>
      </c>
      <c r="K4" s="65"/>
      <c r="L4" s="61" t="str">
        <f>IF(ISNA(MATCH(CONCATENATE(L$2,$A4),'[1]Výsledková listina'!$R:$R,0)),"",INDEX('[1]Výsledková listina'!$B:$B,MATCH(CONCATENATE(L$2,$A4),'[1]Výsledková listina'!$R:$R,0),1))</f>
        <v>Fejfar Kamil</v>
      </c>
      <c r="M4" s="4">
        <v>540</v>
      </c>
      <c r="N4" s="42">
        <f aca="true" t="shared" si="4" ref="N4:N27">IF(M4="","",RANK(M4,M$1:M$65536,0))</f>
        <v>9</v>
      </c>
      <c r="O4" s="78">
        <f aca="true" t="shared" si="5" ref="O4:O27">IF(M4="","",((RANK(M4,M$1:M$65536,0))+(FREQUENCY(N$1:N$65536,N4)))/2)</f>
        <v>9</v>
      </c>
      <c r="P4" s="65"/>
      <c r="Q4" s="61" t="str">
        <f>IF(ISNA(MATCH(CONCATENATE(Q$2,$A4),'[1]Výsledková listina'!$R:$R,0)),"",INDEX('[1]Výsledková listina'!$B:$B,MATCH(CONCATENATE(Q$2,$A4),'[1]Výsledková listina'!$R:$R,0),1))</f>
        <v>Horvát Dušan</v>
      </c>
      <c r="R4" s="4">
        <v>0</v>
      </c>
      <c r="S4" s="42">
        <f aca="true" t="shared" si="6" ref="S4:S27">IF(R4="","",RANK(R4,R$1:R$65536,0))</f>
        <v>13</v>
      </c>
      <c r="T4" s="78">
        <f aca="true" t="shared" si="7" ref="T4:T27">IF(R4="","",((RANK(R4,R$1:R$65536,0))+(FREQUENCY(S$1:S$65536,S4)))/2)</f>
        <v>13</v>
      </c>
      <c r="U4" s="65"/>
      <c r="V4" s="61">
        <f>IF(ISNA(MATCH(CONCATENATE(V$2,$A4),'Výsledková listina'!$V:$V,0)),"",INDEX('Výsledková listina'!$B:$B,MATCH(CONCATENATE(V$2,$A4),'Výsledková listina'!$V:$V,0),1))</f>
      </c>
      <c r="W4" s="4"/>
      <c r="X4" s="42">
        <f aca="true" t="shared" si="8" ref="X4:X27">IF(W4="","",RANK(W4,W$1:W$65536,0))</f>
      </c>
      <c r="Y4" s="78">
        <f aca="true" t="shared" si="9" ref="Y4:Y27">IF(W4="","",((RANK(W4,W$1:W$65536,0))+(FREQUENCY(X$1:X$65536,X4)))/2)</f>
      </c>
      <c r="Z4" s="65"/>
      <c r="AA4" s="61">
        <f>IF(ISNA(MATCH(CONCATENATE(AA$2,$A4),'Výsledková listina'!$V:$V,0)),"",INDEX('Výsledková listina'!$B:$B,MATCH(CONCATENATE(AA$2,$A4),'Výsledková listina'!$V:$V,0),1))</f>
      </c>
      <c r="AB4" s="4"/>
      <c r="AC4" s="42">
        <f aca="true" t="shared" si="10" ref="AC4:AC27">IF(AB4="","",RANK(AB4,AB$1:AB$65536,0))</f>
      </c>
      <c r="AD4" s="78">
        <f aca="true" t="shared" si="11" ref="AD4:AD27">IF(AB4="","",((RANK(AB4,AB$1:AB$65536,0))+(FREQUENCY(AC$1:AC$65536,AC4)))/2)</f>
      </c>
      <c r="AE4" s="65"/>
      <c r="AF4" s="61">
        <f>IF(ISNA(MATCH(CONCATENATE(AF$2,$A4),'Výsledková listina'!$V:$V,0)),"",INDEX('Výsledková listina'!$B:$B,MATCH(CONCATENATE(AF$2,$A4),'Výsledková listina'!$V:$V,0),1))</f>
      </c>
      <c r="AG4" s="4"/>
      <c r="AH4" s="42">
        <f aca="true" t="shared" si="12" ref="AH4:AH27">IF(AG4="","",RANK(AG4,AG$1:AG$65536,0))</f>
      </c>
      <c r="AI4" s="78">
        <f aca="true" t="shared" si="13" ref="AI4:AI27">IF(AG4="","",((RANK(AG4,AG$1:AG$65536,0))+(FREQUENCY(AH$1:AH$65536,AH4)))/2)</f>
      </c>
      <c r="AJ4" s="65"/>
      <c r="AK4" s="61">
        <f>IF(ISNA(MATCH(CONCATENATE(AK$2,$A4),'Výsledková listina'!$V:$V,0)),"",INDEX('Výsledková listina'!$B:$B,MATCH(CONCATENATE(AK$2,$A4),'Výsledková listina'!$V:$V,0),1))</f>
      </c>
      <c r="AL4" s="4"/>
      <c r="AM4" s="42">
        <f aca="true" t="shared" si="14" ref="AM4:AM27">IF(AL4="","",RANK(AL4,AL$1:AL$65536,0))</f>
      </c>
      <c r="AN4" s="78">
        <f aca="true" t="shared" si="15" ref="AN4:AN27">IF(AL4="","",((RANK(AL4,AL$1:AL$65536,0))+(FREQUENCY(AM$1:AM$65536,AM4)))/2)</f>
      </c>
      <c r="AO4" s="65"/>
      <c r="AP4" s="61">
        <f>IF(ISNA(MATCH(CONCATENATE(AP$2,$A4),'Výsledková listina'!$V:$V,0)),"",INDEX('Výsledková listina'!$B:$B,MATCH(CONCATENATE(AP$2,$A4),'Výsledková listina'!$V:$V,0),1))</f>
      </c>
      <c r="AQ4" s="4"/>
      <c r="AR4" s="42">
        <f aca="true" t="shared" si="16" ref="AR4:AR27">IF(AQ4="","",RANK(AQ4,AQ$1:AQ$65536,0))</f>
      </c>
      <c r="AS4" s="78">
        <f aca="true" t="shared" si="17" ref="AS4:AS27">IF(AQ4="","",((RANK(AQ4,AQ$1:AQ$65536,0))+(FREQUENCY(AR$1:AR$65536,AR4)))/2)</f>
      </c>
      <c r="AT4" s="65"/>
      <c r="AU4" s="61">
        <f>IF(ISNA(MATCH(CONCATENATE(AU$2,$A4),'Výsledková listina'!$V:$V,0)),"",INDEX('Výsledková listina'!$B:$B,MATCH(CONCATENATE(AU$2,$A4),'Výsledková listina'!$V:$V,0),1))</f>
      </c>
      <c r="AV4" s="4"/>
      <c r="AW4" s="42">
        <f aca="true" t="shared" si="18" ref="AW4:AW27">IF(AV4="","",RANK(AV4,AV$1:AV$65536,0))</f>
      </c>
      <c r="AX4" s="78">
        <f aca="true" t="shared" si="19" ref="AX4:AX27">IF(AV4="","",((RANK(AV4,AV$1:AV$65536,0))+(FREQUENCY(AW$1:AW$65536,AW4)))/2)</f>
      </c>
      <c r="AY4" s="65"/>
      <c r="AZ4" s="61">
        <f>IF(ISNA(MATCH(CONCATENATE(AZ$2,$A4),'Výsledková listina'!$V:$V,0)),"",INDEX('Výsledková listina'!$B:$B,MATCH(CONCATENATE(AZ$2,$A4),'Výsledková listina'!$V:$V,0),1))</f>
      </c>
      <c r="BA4" s="4"/>
      <c r="BB4" s="42">
        <f aca="true" t="shared" si="20" ref="BB4:BB27">IF(BA4="","",RANK(BA4,BA$1:BA$65536,0))</f>
      </c>
      <c r="BC4" s="78">
        <f aca="true" t="shared" si="21" ref="BC4:BC27">IF(BA4="","",((RANK(BA4,BA$1:BA$65536,0))+(FREQUENCY(BB$1:BB$65536,BB4)))/2)</f>
      </c>
      <c r="BD4" s="65"/>
      <c r="BE4" s="61">
        <f>IF(ISNA(MATCH(CONCATENATE(BE$2,$A4),'Výsledková listina'!$V:$V,0)),"",INDEX('Výsledková listina'!$B:$B,MATCH(CONCATENATE(BE$2,$A4),'Výsledková listina'!$V:$V,0),1))</f>
      </c>
      <c r="BF4" s="4"/>
      <c r="BG4" s="42">
        <f aca="true" t="shared" si="22" ref="BG4:BG27">IF(BF4="","",RANK(BF4,BF$1:BF$65536,0))</f>
      </c>
      <c r="BH4" s="78">
        <f aca="true" t="shared" si="23" ref="BH4:BH27">IF(BF4="","",((RANK(BF4,BF$1:BF$65536,0))+(FREQUENCY(BG$1:BG$65536,BG4)))/2)</f>
      </c>
      <c r="BI4" s="65"/>
      <c r="BJ4" s="61">
        <f>IF(ISNA(MATCH(CONCATENATE(BJ$2,$A4),'Výsledková listina'!$V:$V,0)),"",INDEX('Výsledková listina'!$B:$B,MATCH(CONCATENATE(BJ$2,$A4),'Výsledková listina'!$V:$V,0),1))</f>
      </c>
      <c r="BK4" s="4"/>
      <c r="BL4" s="42">
        <f aca="true" t="shared" si="24" ref="BL4:BL27">IF(BK4="","",RANK(BK4,BK$1:BK$65536,0))</f>
      </c>
      <c r="BM4" s="78">
        <f aca="true" t="shared" si="25" ref="BM4:BM27">IF(BK4="","",((RANK(BK4,BK$1:BK$65536,0))+(FREQUENCY(BL$1:BL$65536,BL4)))/2)</f>
      </c>
      <c r="BN4" s="65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</row>
    <row r="5" spans="1:137" s="10" customFormat="1" ht="34.5" customHeight="1">
      <c r="A5" s="5">
        <v>2</v>
      </c>
      <c r="B5" s="61" t="str">
        <f>IF(ISNA(MATCH(CONCATENATE(B$2,$A5),'[1]Výsledková listina'!$R:$R,0)),"",INDEX('[1]Výsledková listina'!$B:$B,MATCH(CONCATENATE(B$2,$A5),'[1]Výsledková listina'!$R:$R,0),1))</f>
        <v>Komárek Sven</v>
      </c>
      <c r="C5" s="4">
        <v>540</v>
      </c>
      <c r="D5" s="42">
        <f t="shared" si="0"/>
        <v>9</v>
      </c>
      <c r="E5" s="78">
        <f t="shared" si="1"/>
        <v>9</v>
      </c>
      <c r="F5" s="65"/>
      <c r="G5" s="61" t="str">
        <f>IF(ISNA(MATCH(CONCATENATE(G$2,$A5),'[1]Výsledková listina'!$R:$R,0)),"",INDEX('[1]Výsledková listina'!$B:$B,MATCH(CONCATENATE(G$2,$A5),'[1]Výsledková listina'!$R:$R,0),1))</f>
        <v>Funda Petr</v>
      </c>
      <c r="H5" s="4">
        <v>3180</v>
      </c>
      <c r="I5" s="42">
        <f t="shared" si="2"/>
        <v>6</v>
      </c>
      <c r="J5" s="78">
        <f t="shared" si="3"/>
        <v>6</v>
      </c>
      <c r="K5" s="65"/>
      <c r="L5" s="61" t="str">
        <f>IF(ISNA(MATCH(CONCATENATE(L$2,$A5),'[1]Výsledková listina'!$R:$R,0)),"",INDEX('[1]Výsledková listina'!$B:$B,MATCH(CONCATENATE(L$2,$A5),'[1]Výsledková listina'!$R:$R,0),1))</f>
        <v>Piňďour</v>
      </c>
      <c r="M5" s="4">
        <v>700</v>
      </c>
      <c r="N5" s="42">
        <f t="shared" si="4"/>
        <v>8</v>
      </c>
      <c r="O5" s="78">
        <f t="shared" si="5"/>
        <v>8</v>
      </c>
      <c r="P5" s="65"/>
      <c r="Q5" s="61" t="str">
        <f>IF(ISNA(MATCH(CONCATENATE(Q$2,$A5),'[1]Výsledková listina'!$R:$R,0)),"",INDEX('[1]Výsledková listina'!$B:$B,MATCH(CONCATENATE(Q$2,$A5),'[1]Výsledková listina'!$R:$R,0),1))</f>
        <v>Technik</v>
      </c>
      <c r="R5" s="4">
        <v>4560</v>
      </c>
      <c r="S5" s="42">
        <f t="shared" si="6"/>
        <v>6</v>
      </c>
      <c r="T5" s="78">
        <f t="shared" si="7"/>
        <v>6</v>
      </c>
      <c r="U5" s="65"/>
      <c r="V5" s="61">
        <f>IF(ISNA(MATCH(CONCATENATE(V$2,$A5),'Výsledková listina'!$V:$V,0)),"",INDEX('Výsledková listina'!$B:$B,MATCH(CONCATENATE(V$2,$A5),'Výsledková listina'!$V:$V,0),1))</f>
      </c>
      <c r="W5" s="4"/>
      <c r="X5" s="42">
        <f t="shared" si="8"/>
      </c>
      <c r="Y5" s="78">
        <f t="shared" si="9"/>
      </c>
      <c r="Z5" s="65"/>
      <c r="AA5" s="61">
        <f>IF(ISNA(MATCH(CONCATENATE(AA$2,$A5),'Výsledková listina'!$V:$V,0)),"",INDEX('Výsledková listina'!$B:$B,MATCH(CONCATENATE(AA$2,$A5),'Výsledková listina'!$V:$V,0),1))</f>
      </c>
      <c r="AB5" s="4"/>
      <c r="AC5" s="42">
        <f t="shared" si="10"/>
      </c>
      <c r="AD5" s="78">
        <f t="shared" si="11"/>
      </c>
      <c r="AE5" s="65"/>
      <c r="AF5" s="61">
        <f>IF(ISNA(MATCH(CONCATENATE(AF$2,$A5),'Výsledková listina'!$V:$V,0)),"",INDEX('Výsledková listina'!$B:$B,MATCH(CONCATENATE(AF$2,$A5),'Výsledková listina'!$V:$V,0),1))</f>
      </c>
      <c r="AG5" s="4"/>
      <c r="AH5" s="42">
        <f t="shared" si="12"/>
      </c>
      <c r="AI5" s="78">
        <f t="shared" si="13"/>
      </c>
      <c r="AJ5" s="65"/>
      <c r="AK5" s="61">
        <f>IF(ISNA(MATCH(CONCATENATE(AK$2,$A5),'Výsledková listina'!$V:$V,0)),"",INDEX('Výsledková listina'!$B:$B,MATCH(CONCATENATE(AK$2,$A5),'Výsledková listina'!$V:$V,0),1))</f>
      </c>
      <c r="AL5" s="4"/>
      <c r="AM5" s="42">
        <f t="shared" si="14"/>
      </c>
      <c r="AN5" s="78">
        <f t="shared" si="15"/>
      </c>
      <c r="AO5" s="65"/>
      <c r="AP5" s="61">
        <f>IF(ISNA(MATCH(CONCATENATE(AP$2,$A5),'Výsledková listina'!$V:$V,0)),"",INDEX('Výsledková listina'!$B:$B,MATCH(CONCATENATE(AP$2,$A5),'Výsledková listina'!$V:$V,0),1))</f>
      </c>
      <c r="AQ5" s="4"/>
      <c r="AR5" s="42">
        <f t="shared" si="16"/>
      </c>
      <c r="AS5" s="78">
        <f t="shared" si="17"/>
      </c>
      <c r="AT5" s="65"/>
      <c r="AU5" s="61">
        <f>IF(ISNA(MATCH(CONCATENATE(AU$2,$A5),'Výsledková listina'!$V:$V,0)),"",INDEX('Výsledková listina'!$B:$B,MATCH(CONCATENATE(AU$2,$A5),'Výsledková listina'!$V:$V,0),1))</f>
      </c>
      <c r="AV5" s="4"/>
      <c r="AW5" s="42">
        <f t="shared" si="18"/>
      </c>
      <c r="AX5" s="78">
        <f t="shared" si="19"/>
      </c>
      <c r="AY5" s="65"/>
      <c r="AZ5" s="61">
        <f>IF(ISNA(MATCH(CONCATENATE(AZ$2,$A5),'Výsledková listina'!$V:$V,0)),"",INDEX('Výsledková listina'!$B:$B,MATCH(CONCATENATE(AZ$2,$A5),'Výsledková listina'!$V:$V,0),1))</f>
      </c>
      <c r="BA5" s="4"/>
      <c r="BB5" s="42">
        <f t="shared" si="20"/>
      </c>
      <c r="BC5" s="78">
        <f t="shared" si="21"/>
      </c>
      <c r="BD5" s="65"/>
      <c r="BE5" s="61">
        <f>IF(ISNA(MATCH(CONCATENATE(BE$2,$A5),'Výsledková listina'!$V:$V,0)),"",INDEX('Výsledková listina'!$B:$B,MATCH(CONCATENATE(BE$2,$A5),'Výsledková listina'!$V:$V,0),1))</f>
      </c>
      <c r="BF5" s="4"/>
      <c r="BG5" s="42">
        <f t="shared" si="22"/>
      </c>
      <c r="BH5" s="78">
        <f t="shared" si="23"/>
      </c>
      <c r="BI5" s="65"/>
      <c r="BJ5" s="61">
        <f>IF(ISNA(MATCH(CONCATENATE(BJ$2,$A5),'Výsledková listina'!$V:$V,0)),"",INDEX('Výsledková listina'!$B:$B,MATCH(CONCATENATE(BJ$2,$A5),'Výsledková listina'!$V:$V,0),1))</f>
      </c>
      <c r="BK5" s="4"/>
      <c r="BL5" s="42">
        <f t="shared" si="24"/>
      </c>
      <c r="BM5" s="78">
        <f t="shared" si="25"/>
      </c>
      <c r="BN5" s="65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</row>
    <row r="6" spans="1:137" s="10" customFormat="1" ht="34.5" customHeight="1">
      <c r="A6" s="5">
        <v>3</v>
      </c>
      <c r="B6" s="61" t="str">
        <f>IF(ISNA(MATCH(CONCATENATE(B$2,$A6),'[1]Výsledková listina'!$R:$R,0)),"",INDEX('[1]Výsledková listina'!$B:$B,MATCH(CONCATENATE(B$2,$A6),'[1]Výsledková listina'!$R:$R,0),1))</f>
        <v>Ševčík Josef</v>
      </c>
      <c r="C6" s="4">
        <v>1640</v>
      </c>
      <c r="D6" s="42">
        <f t="shared" si="0"/>
        <v>7</v>
      </c>
      <c r="E6" s="78">
        <f t="shared" si="1"/>
        <v>7</v>
      </c>
      <c r="F6" s="65"/>
      <c r="G6" s="61" t="str">
        <f>IF(ISNA(MATCH(CONCATENATE(G$2,$A6),'[1]Výsledková listina'!$R:$R,0)),"",INDEX('[1]Výsledková listina'!$B:$B,MATCH(CONCATENATE(G$2,$A6),'[1]Výsledková listina'!$R:$R,0),1))</f>
        <v>Malypetr Zdeněk</v>
      </c>
      <c r="H6" s="4">
        <v>3620</v>
      </c>
      <c r="I6" s="42">
        <f t="shared" si="2"/>
        <v>4</v>
      </c>
      <c r="J6" s="78">
        <f t="shared" si="3"/>
        <v>4</v>
      </c>
      <c r="K6" s="65"/>
      <c r="L6" s="61" t="str">
        <f>IF(ISNA(MATCH(CONCATENATE(L$2,$A6),'[1]Výsledková listina'!$R:$R,0)),"",INDEX('[1]Výsledková listina'!$B:$B,MATCH(CONCATENATE(L$2,$A6),'[1]Výsledková listina'!$R:$R,0),1))</f>
        <v>Štěpnička Milan</v>
      </c>
      <c r="M6" s="4">
        <v>16140</v>
      </c>
      <c r="N6" s="42">
        <f t="shared" si="4"/>
        <v>1</v>
      </c>
      <c r="O6" s="78">
        <f t="shared" si="5"/>
        <v>1</v>
      </c>
      <c r="P6" s="65"/>
      <c r="Q6" s="61" t="str">
        <f>IF(ISNA(MATCH(CONCATENATE(Q$2,$A6),'[1]Výsledková listina'!$R:$R,0)),"",INDEX('[1]Výsledková listina'!$B:$B,MATCH(CONCATENATE(Q$2,$A6),'[1]Výsledková listina'!$R:$R,0),1))</f>
        <v>Tóth Petr</v>
      </c>
      <c r="R6" s="4">
        <v>280</v>
      </c>
      <c r="S6" s="42">
        <f t="shared" si="6"/>
        <v>9</v>
      </c>
      <c r="T6" s="78">
        <f t="shared" si="7"/>
        <v>9</v>
      </c>
      <c r="U6" s="65"/>
      <c r="V6" s="61">
        <f>IF(ISNA(MATCH(CONCATENATE(V$2,$A6),'Výsledková listina'!$V:$V,0)),"",INDEX('Výsledková listina'!$B:$B,MATCH(CONCATENATE(V$2,$A6),'Výsledková listina'!$V:$V,0),1))</f>
      </c>
      <c r="W6" s="4"/>
      <c r="X6" s="42">
        <f t="shared" si="8"/>
      </c>
      <c r="Y6" s="78">
        <f t="shared" si="9"/>
      </c>
      <c r="Z6" s="65"/>
      <c r="AA6" s="61">
        <f>IF(ISNA(MATCH(CONCATENATE(AA$2,$A6),'Výsledková listina'!$V:$V,0)),"",INDEX('Výsledková listina'!$B:$B,MATCH(CONCATENATE(AA$2,$A6),'Výsledková listina'!$V:$V,0),1))</f>
      </c>
      <c r="AB6" s="4"/>
      <c r="AC6" s="42">
        <f t="shared" si="10"/>
      </c>
      <c r="AD6" s="78">
        <f t="shared" si="11"/>
      </c>
      <c r="AE6" s="65"/>
      <c r="AF6" s="61">
        <f>IF(ISNA(MATCH(CONCATENATE(AF$2,$A6),'Výsledková listina'!$V:$V,0)),"",INDEX('Výsledková listina'!$B:$B,MATCH(CONCATENATE(AF$2,$A6),'Výsledková listina'!$V:$V,0),1))</f>
      </c>
      <c r="AG6" s="4"/>
      <c r="AH6" s="42">
        <f t="shared" si="12"/>
      </c>
      <c r="AI6" s="78">
        <f t="shared" si="13"/>
      </c>
      <c r="AJ6" s="65"/>
      <c r="AK6" s="61">
        <f>IF(ISNA(MATCH(CONCATENATE(AK$2,$A6),'Výsledková listina'!$V:$V,0)),"",INDEX('Výsledková listina'!$B:$B,MATCH(CONCATENATE(AK$2,$A6),'Výsledková listina'!$V:$V,0),1))</f>
      </c>
      <c r="AL6" s="4"/>
      <c r="AM6" s="42">
        <f t="shared" si="14"/>
      </c>
      <c r="AN6" s="78">
        <f t="shared" si="15"/>
      </c>
      <c r="AO6" s="65"/>
      <c r="AP6" s="61">
        <f>IF(ISNA(MATCH(CONCATENATE(AP$2,$A6),'Výsledková listina'!$V:$V,0)),"",INDEX('Výsledková listina'!$B:$B,MATCH(CONCATENATE(AP$2,$A6),'Výsledková listina'!$V:$V,0),1))</f>
      </c>
      <c r="AQ6" s="4"/>
      <c r="AR6" s="42">
        <f t="shared" si="16"/>
      </c>
      <c r="AS6" s="78">
        <f t="shared" si="17"/>
      </c>
      <c r="AT6" s="65"/>
      <c r="AU6" s="61">
        <f>IF(ISNA(MATCH(CONCATENATE(AU$2,$A6),'Výsledková listina'!$V:$V,0)),"",INDEX('Výsledková listina'!$B:$B,MATCH(CONCATENATE(AU$2,$A6),'Výsledková listina'!$V:$V,0),1))</f>
      </c>
      <c r="AV6" s="4"/>
      <c r="AW6" s="42">
        <f t="shared" si="18"/>
      </c>
      <c r="AX6" s="78">
        <f t="shared" si="19"/>
      </c>
      <c r="AY6" s="65"/>
      <c r="AZ6" s="61">
        <f>IF(ISNA(MATCH(CONCATENATE(AZ$2,$A6),'Výsledková listina'!$V:$V,0)),"",INDEX('Výsledková listina'!$B:$B,MATCH(CONCATENATE(AZ$2,$A6),'Výsledková listina'!$V:$V,0),1))</f>
      </c>
      <c r="BA6" s="4"/>
      <c r="BB6" s="42">
        <f t="shared" si="20"/>
      </c>
      <c r="BC6" s="78">
        <f t="shared" si="21"/>
      </c>
      <c r="BD6" s="65"/>
      <c r="BE6" s="61">
        <f>IF(ISNA(MATCH(CONCATENATE(BE$2,$A6),'Výsledková listina'!$V:$V,0)),"",INDEX('Výsledková listina'!$B:$B,MATCH(CONCATENATE(BE$2,$A6),'Výsledková listina'!$V:$V,0),1))</f>
      </c>
      <c r="BF6" s="4"/>
      <c r="BG6" s="42">
        <f t="shared" si="22"/>
      </c>
      <c r="BH6" s="78">
        <f t="shared" si="23"/>
      </c>
      <c r="BI6" s="65"/>
      <c r="BJ6" s="61">
        <f>IF(ISNA(MATCH(CONCATENATE(BJ$2,$A6),'Výsledková listina'!$V:$V,0)),"",INDEX('Výsledková listina'!$B:$B,MATCH(CONCATENATE(BJ$2,$A6),'Výsledková listina'!$V:$V,0),1))</f>
      </c>
      <c r="BK6" s="4"/>
      <c r="BL6" s="42">
        <f t="shared" si="24"/>
      </c>
      <c r="BM6" s="78">
        <f t="shared" si="25"/>
      </c>
      <c r="BN6" s="65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</row>
    <row r="7" spans="1:137" s="10" customFormat="1" ht="34.5" customHeight="1">
      <c r="A7" s="5">
        <v>4</v>
      </c>
      <c r="B7" s="61" t="str">
        <f>IF(ISNA(MATCH(CONCATENATE(B$2,$A7),'[1]Výsledková listina'!$R:$R,0)),"",INDEX('[1]Výsledková listina'!$B:$B,MATCH(CONCATENATE(B$2,$A7),'[1]Výsledková listina'!$R:$R,0),1))</f>
        <v>Kocián Oldřich</v>
      </c>
      <c r="C7" s="4">
        <v>180</v>
      </c>
      <c r="D7" s="42">
        <f t="shared" si="0"/>
        <v>12</v>
      </c>
      <c r="E7" s="78">
        <f t="shared" si="1"/>
        <v>12</v>
      </c>
      <c r="F7" s="65"/>
      <c r="G7" s="61" t="str">
        <f>IF(ISNA(MATCH(CONCATENATE(G$2,$A7),'[1]Výsledková listina'!$R:$R,0)),"",INDEX('[1]Výsledková listina'!$B:$B,MATCH(CONCATENATE(G$2,$A7),'[1]Výsledková listina'!$R:$R,0),1))</f>
        <v>Kovanda Jiří</v>
      </c>
      <c r="H7" s="4">
        <v>0</v>
      </c>
      <c r="I7" s="42">
        <f t="shared" si="2"/>
        <v>11</v>
      </c>
      <c r="J7" s="78">
        <f t="shared" si="3"/>
        <v>11.5</v>
      </c>
      <c r="K7" s="65"/>
      <c r="L7" s="61" t="str">
        <f>IF(ISNA(MATCH(CONCATENATE(L$2,$A7),'[1]Výsledková listina'!$R:$R,0)),"",INDEX('[1]Výsledková listina'!$B:$B,MATCH(CONCATENATE(L$2,$A7),'[1]Výsledková listina'!$R:$R,0),1))</f>
        <v>Stříbrský Viktor</v>
      </c>
      <c r="M7" s="4">
        <v>14200</v>
      </c>
      <c r="N7" s="42">
        <f t="shared" si="4"/>
        <v>2</v>
      </c>
      <c r="O7" s="78">
        <f t="shared" si="5"/>
        <v>2</v>
      </c>
      <c r="P7" s="65"/>
      <c r="Q7" s="61" t="str">
        <f>IF(ISNA(MATCH(CONCATENATE(Q$2,$A7),'[1]Výsledková listina'!$R:$R,0)),"",INDEX('[1]Výsledková listina'!$B:$B,MATCH(CONCATENATE(Q$2,$A7),'[1]Výsledková listina'!$R:$R,0),1))</f>
        <v>Sičák Pavel</v>
      </c>
      <c r="R7" s="4">
        <v>4840</v>
      </c>
      <c r="S7" s="42">
        <f t="shared" si="6"/>
        <v>4</v>
      </c>
      <c r="T7" s="78">
        <f t="shared" si="7"/>
        <v>4</v>
      </c>
      <c r="U7" s="65"/>
      <c r="V7" s="61">
        <f>IF(ISNA(MATCH(CONCATENATE(V$2,$A7),'Výsledková listina'!$V:$V,0)),"",INDEX('Výsledková listina'!$B:$B,MATCH(CONCATENATE(V$2,$A7),'Výsledková listina'!$V:$V,0),1))</f>
      </c>
      <c r="W7" s="4"/>
      <c r="X7" s="42">
        <f t="shared" si="8"/>
      </c>
      <c r="Y7" s="78">
        <f t="shared" si="9"/>
      </c>
      <c r="Z7" s="65"/>
      <c r="AA7" s="61">
        <f>IF(ISNA(MATCH(CONCATENATE(AA$2,$A7),'Výsledková listina'!$V:$V,0)),"",INDEX('Výsledková listina'!$B:$B,MATCH(CONCATENATE(AA$2,$A7),'Výsledková listina'!$V:$V,0),1))</f>
      </c>
      <c r="AB7" s="4"/>
      <c r="AC7" s="42">
        <f t="shared" si="10"/>
      </c>
      <c r="AD7" s="78">
        <f t="shared" si="11"/>
      </c>
      <c r="AE7" s="65"/>
      <c r="AF7" s="61">
        <f>IF(ISNA(MATCH(CONCATENATE(AF$2,$A7),'Výsledková listina'!$V:$V,0)),"",INDEX('Výsledková listina'!$B:$B,MATCH(CONCATENATE(AF$2,$A7),'Výsledková listina'!$V:$V,0),1))</f>
      </c>
      <c r="AG7" s="4"/>
      <c r="AH7" s="42">
        <f t="shared" si="12"/>
      </c>
      <c r="AI7" s="78">
        <f t="shared" si="13"/>
      </c>
      <c r="AJ7" s="65"/>
      <c r="AK7" s="61">
        <f>IF(ISNA(MATCH(CONCATENATE(AK$2,$A7),'Výsledková listina'!$V:$V,0)),"",INDEX('Výsledková listina'!$B:$B,MATCH(CONCATENATE(AK$2,$A7),'Výsledková listina'!$V:$V,0),1))</f>
      </c>
      <c r="AL7" s="4"/>
      <c r="AM7" s="42">
        <f t="shared" si="14"/>
      </c>
      <c r="AN7" s="78">
        <f t="shared" si="15"/>
      </c>
      <c r="AO7" s="65"/>
      <c r="AP7" s="61">
        <f>IF(ISNA(MATCH(CONCATENATE(AP$2,$A7),'Výsledková listina'!$V:$V,0)),"",INDEX('Výsledková listina'!$B:$B,MATCH(CONCATENATE(AP$2,$A7),'Výsledková listina'!$V:$V,0),1))</f>
      </c>
      <c r="AQ7" s="4"/>
      <c r="AR7" s="42">
        <f t="shared" si="16"/>
      </c>
      <c r="AS7" s="78">
        <f t="shared" si="17"/>
      </c>
      <c r="AT7" s="65"/>
      <c r="AU7" s="61">
        <f>IF(ISNA(MATCH(CONCATENATE(AU$2,$A7),'Výsledková listina'!$V:$V,0)),"",INDEX('Výsledková listina'!$B:$B,MATCH(CONCATENATE(AU$2,$A7),'Výsledková listina'!$V:$V,0),1))</f>
      </c>
      <c r="AV7" s="4"/>
      <c r="AW7" s="42">
        <f t="shared" si="18"/>
      </c>
      <c r="AX7" s="78">
        <f t="shared" si="19"/>
      </c>
      <c r="AY7" s="65"/>
      <c r="AZ7" s="61">
        <f>IF(ISNA(MATCH(CONCATENATE(AZ$2,$A7),'Výsledková listina'!$V:$V,0)),"",INDEX('Výsledková listina'!$B:$B,MATCH(CONCATENATE(AZ$2,$A7),'Výsledková listina'!$V:$V,0),1))</f>
      </c>
      <c r="BA7" s="4"/>
      <c r="BB7" s="42">
        <f t="shared" si="20"/>
      </c>
      <c r="BC7" s="78">
        <f t="shared" si="21"/>
      </c>
      <c r="BD7" s="65"/>
      <c r="BE7" s="61">
        <f>IF(ISNA(MATCH(CONCATENATE(BE$2,$A7),'Výsledková listina'!$V:$V,0)),"",INDEX('Výsledková listina'!$B:$B,MATCH(CONCATENATE(BE$2,$A7),'Výsledková listina'!$V:$V,0),1))</f>
      </c>
      <c r="BF7" s="4"/>
      <c r="BG7" s="42">
        <f t="shared" si="22"/>
      </c>
      <c r="BH7" s="78">
        <f t="shared" si="23"/>
      </c>
      <c r="BI7" s="65"/>
      <c r="BJ7" s="61">
        <f>IF(ISNA(MATCH(CONCATENATE(BJ$2,$A7),'Výsledková listina'!$V:$V,0)),"",INDEX('Výsledková listina'!$B:$B,MATCH(CONCATENATE(BJ$2,$A7),'Výsledková listina'!$V:$V,0),1))</f>
      </c>
      <c r="BK7" s="4"/>
      <c r="BL7" s="42">
        <f t="shared" si="24"/>
      </c>
      <c r="BM7" s="78">
        <f t="shared" si="25"/>
      </c>
      <c r="BN7" s="65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</row>
    <row r="8" spans="1:137" s="10" customFormat="1" ht="34.5" customHeight="1">
      <c r="A8" s="5">
        <v>5</v>
      </c>
      <c r="B8" s="61" t="str">
        <f>IF(ISNA(MATCH(CONCATENATE(B$2,$A8),'[1]Výsledková listina'!$R:$R,0)),"",INDEX('[1]Výsledková listina'!$B:$B,MATCH(CONCATENATE(B$2,$A8),'[1]Výsledková listina'!$R:$R,0),1))</f>
        <v>Bromovský Petr</v>
      </c>
      <c r="C8" s="4">
        <v>12360</v>
      </c>
      <c r="D8" s="42">
        <f t="shared" si="0"/>
        <v>3</v>
      </c>
      <c r="E8" s="78">
        <f t="shared" si="1"/>
        <v>3</v>
      </c>
      <c r="F8" s="65"/>
      <c r="G8" s="61" t="str">
        <f>IF(ISNA(MATCH(CONCATENATE(G$2,$A8),'[1]Výsledková listina'!$R:$R,0)),"",INDEX('[1]Výsledková listina'!$B:$B,MATCH(CONCATENATE(G$2,$A8),'[1]Výsledková listina'!$R:$R,0),1))</f>
        <v>Havlíček Petr</v>
      </c>
      <c r="H8" s="4">
        <v>8720</v>
      </c>
      <c r="I8" s="42">
        <f t="shared" si="2"/>
        <v>3</v>
      </c>
      <c r="J8" s="78">
        <f t="shared" si="3"/>
        <v>3</v>
      </c>
      <c r="K8" s="65"/>
      <c r="L8" s="61" t="str">
        <f>IF(ISNA(MATCH(CONCATENATE(L$2,$A8),'[1]Výsledková listina'!$R:$R,0)),"",INDEX('[1]Výsledková listina'!$B:$B,MATCH(CONCATENATE(L$2,$A8),'[1]Výsledková listina'!$R:$R,0),1))</f>
        <v>Čugi</v>
      </c>
      <c r="M8" s="4">
        <v>3460</v>
      </c>
      <c r="N8" s="42">
        <f t="shared" si="4"/>
        <v>3</v>
      </c>
      <c r="O8" s="78">
        <f t="shared" si="5"/>
        <v>3</v>
      </c>
      <c r="P8" s="65"/>
      <c r="Q8" s="61" t="str">
        <f>IF(ISNA(MATCH(CONCATENATE(Q$2,$A8),'[1]Výsledková listina'!$R:$R,0)),"",INDEX('[1]Výsledková listina'!$B:$B,MATCH(CONCATENATE(Q$2,$A8),'[1]Výsledková listina'!$R:$R,0),1))</f>
        <v>Staněk Kája Děda</v>
      </c>
      <c r="R8" s="4">
        <v>200</v>
      </c>
      <c r="S8" s="42">
        <f t="shared" si="6"/>
        <v>10</v>
      </c>
      <c r="T8" s="78">
        <f t="shared" si="7"/>
        <v>10.5</v>
      </c>
      <c r="U8" s="65"/>
      <c r="V8" s="61">
        <f>IF(ISNA(MATCH(CONCATENATE(V$2,$A8),'Výsledková listina'!$V:$V,0)),"",INDEX('Výsledková listina'!$B:$B,MATCH(CONCATENATE(V$2,$A8),'Výsledková listina'!$V:$V,0),1))</f>
      </c>
      <c r="W8" s="4"/>
      <c r="X8" s="42">
        <f t="shared" si="8"/>
      </c>
      <c r="Y8" s="78">
        <f t="shared" si="9"/>
      </c>
      <c r="Z8" s="65"/>
      <c r="AA8" s="61">
        <f>IF(ISNA(MATCH(CONCATENATE(AA$2,$A8),'Výsledková listina'!$V:$V,0)),"",INDEX('Výsledková listina'!$B:$B,MATCH(CONCATENATE(AA$2,$A8),'Výsledková listina'!$V:$V,0),1))</f>
      </c>
      <c r="AB8" s="4"/>
      <c r="AC8" s="42">
        <f t="shared" si="10"/>
      </c>
      <c r="AD8" s="78">
        <f t="shared" si="11"/>
      </c>
      <c r="AE8" s="65"/>
      <c r="AF8" s="61">
        <f>IF(ISNA(MATCH(CONCATENATE(AF$2,$A8),'Výsledková listina'!$V:$V,0)),"",INDEX('Výsledková listina'!$B:$B,MATCH(CONCATENATE(AF$2,$A8),'Výsledková listina'!$V:$V,0),1))</f>
      </c>
      <c r="AG8" s="4"/>
      <c r="AH8" s="42">
        <f t="shared" si="12"/>
      </c>
      <c r="AI8" s="78">
        <f t="shared" si="13"/>
      </c>
      <c r="AJ8" s="65"/>
      <c r="AK8" s="61">
        <f>IF(ISNA(MATCH(CONCATENATE(AK$2,$A8),'Výsledková listina'!$V:$V,0)),"",INDEX('Výsledková listina'!$B:$B,MATCH(CONCATENATE(AK$2,$A8),'Výsledková listina'!$V:$V,0),1))</f>
      </c>
      <c r="AL8" s="4"/>
      <c r="AM8" s="42">
        <f t="shared" si="14"/>
      </c>
      <c r="AN8" s="78">
        <f t="shared" si="15"/>
      </c>
      <c r="AO8" s="65"/>
      <c r="AP8" s="61">
        <f>IF(ISNA(MATCH(CONCATENATE(AP$2,$A8),'Výsledková listina'!$V:$V,0)),"",INDEX('Výsledková listina'!$B:$B,MATCH(CONCATENATE(AP$2,$A8),'Výsledková listina'!$V:$V,0),1))</f>
      </c>
      <c r="AQ8" s="4"/>
      <c r="AR8" s="42">
        <f t="shared" si="16"/>
      </c>
      <c r="AS8" s="78">
        <f t="shared" si="17"/>
      </c>
      <c r="AT8" s="65"/>
      <c r="AU8" s="61">
        <f>IF(ISNA(MATCH(CONCATENATE(AU$2,$A8),'Výsledková listina'!$V:$V,0)),"",INDEX('Výsledková listina'!$B:$B,MATCH(CONCATENATE(AU$2,$A8),'Výsledková listina'!$V:$V,0),1))</f>
      </c>
      <c r="AV8" s="4"/>
      <c r="AW8" s="42">
        <f t="shared" si="18"/>
      </c>
      <c r="AX8" s="78">
        <f t="shared" si="19"/>
      </c>
      <c r="AY8" s="65"/>
      <c r="AZ8" s="61">
        <f>IF(ISNA(MATCH(CONCATENATE(AZ$2,$A8),'Výsledková listina'!$V:$V,0)),"",INDEX('Výsledková listina'!$B:$B,MATCH(CONCATENATE(AZ$2,$A8),'Výsledková listina'!$V:$V,0),1))</f>
      </c>
      <c r="BA8" s="4"/>
      <c r="BB8" s="42">
        <f t="shared" si="20"/>
      </c>
      <c r="BC8" s="78">
        <f t="shared" si="21"/>
      </c>
      <c r="BD8" s="65"/>
      <c r="BE8" s="61">
        <f>IF(ISNA(MATCH(CONCATENATE(BE$2,$A8),'Výsledková listina'!$V:$V,0)),"",INDEX('Výsledková listina'!$B:$B,MATCH(CONCATENATE(BE$2,$A8),'Výsledková listina'!$V:$V,0),1))</f>
      </c>
      <c r="BF8" s="4"/>
      <c r="BG8" s="42">
        <f t="shared" si="22"/>
      </c>
      <c r="BH8" s="78">
        <f t="shared" si="23"/>
      </c>
      <c r="BI8" s="65"/>
      <c r="BJ8" s="61">
        <f>IF(ISNA(MATCH(CONCATENATE(BJ$2,$A8),'Výsledková listina'!$V:$V,0)),"",INDEX('Výsledková listina'!$B:$B,MATCH(CONCATENATE(BJ$2,$A8),'Výsledková listina'!$V:$V,0),1))</f>
      </c>
      <c r="BK8" s="4"/>
      <c r="BL8" s="42">
        <f t="shared" si="24"/>
      </c>
      <c r="BM8" s="78">
        <f t="shared" si="25"/>
      </c>
      <c r="BN8" s="65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</row>
    <row r="9" spans="1:137" s="10" customFormat="1" ht="34.5" customHeight="1">
      <c r="A9" s="5">
        <v>6</v>
      </c>
      <c r="B9" s="61" t="str">
        <f>IF(ISNA(MATCH(CONCATENATE(B$2,$A9),'[1]Výsledková listina'!$R:$R,0)),"",INDEX('[1]Výsledková listina'!$B:$B,MATCH(CONCATENATE(B$2,$A9),'[1]Výsledková listina'!$R:$R,0),1))</f>
        <v>Linhart Luděk</v>
      </c>
      <c r="C9" s="4">
        <v>220</v>
      </c>
      <c r="D9" s="42">
        <f t="shared" si="0"/>
        <v>11</v>
      </c>
      <c r="E9" s="78">
        <f t="shared" si="1"/>
        <v>11</v>
      </c>
      <c r="F9" s="65"/>
      <c r="G9" s="61" t="str">
        <f>IF(ISNA(MATCH(CONCATENATE(G$2,$A9),'[1]Výsledková listina'!$R:$R,0)),"",INDEX('[1]Výsledková listina'!$B:$B,MATCH(CONCATENATE(G$2,$A9),'[1]Výsledková listina'!$R:$R,0),1))</f>
        <v>Vatěra Miroslav</v>
      </c>
      <c r="H9" s="4">
        <v>3240</v>
      </c>
      <c r="I9" s="42">
        <f t="shared" si="2"/>
        <v>5</v>
      </c>
      <c r="J9" s="78">
        <f t="shared" si="3"/>
        <v>5</v>
      </c>
      <c r="K9" s="65"/>
      <c r="L9" s="61" t="str">
        <f>IF(ISNA(MATCH(CONCATENATE(L$2,$A9),'[1]Výsledková listina'!$R:$R,0)),"",INDEX('[1]Výsledková listina'!$B:$B,MATCH(CONCATENATE(L$2,$A9),'[1]Výsledková listina'!$R:$R,0),1))</f>
        <v>Stejskal Míra</v>
      </c>
      <c r="M9" s="4">
        <v>1140</v>
      </c>
      <c r="N9" s="42">
        <f t="shared" si="4"/>
        <v>7</v>
      </c>
      <c r="O9" s="78">
        <f t="shared" si="5"/>
        <v>7</v>
      </c>
      <c r="P9" s="65"/>
      <c r="Q9" s="61" t="str">
        <f>IF(ISNA(MATCH(CONCATENATE(Q$2,$A9),'[1]Výsledková listina'!$R:$R,0)),"",INDEX('[1]Výsledková listina'!$B:$B,MATCH(CONCATENATE(Q$2,$A9),'[1]Výsledková listina'!$R:$R,0),1))</f>
        <v>Baranka Vladimír</v>
      </c>
      <c r="R9" s="4">
        <v>4600</v>
      </c>
      <c r="S9" s="42">
        <f t="shared" si="6"/>
        <v>5</v>
      </c>
      <c r="T9" s="78">
        <f t="shared" si="7"/>
        <v>5</v>
      </c>
      <c r="U9" s="65"/>
      <c r="V9" s="61">
        <f>IF(ISNA(MATCH(CONCATENATE(V$2,$A9),'Výsledková listina'!$V:$V,0)),"",INDEX('Výsledková listina'!$B:$B,MATCH(CONCATENATE(V$2,$A9),'Výsledková listina'!$V:$V,0),1))</f>
      </c>
      <c r="W9" s="4"/>
      <c r="X9" s="42">
        <f t="shared" si="8"/>
      </c>
      <c r="Y9" s="78">
        <f t="shared" si="9"/>
      </c>
      <c r="Z9" s="65"/>
      <c r="AA9" s="61">
        <f>IF(ISNA(MATCH(CONCATENATE(AA$2,$A9),'Výsledková listina'!$V:$V,0)),"",INDEX('Výsledková listina'!$B:$B,MATCH(CONCATENATE(AA$2,$A9),'Výsledková listina'!$V:$V,0),1))</f>
      </c>
      <c r="AB9" s="4"/>
      <c r="AC9" s="42">
        <f t="shared" si="10"/>
      </c>
      <c r="AD9" s="78">
        <f t="shared" si="11"/>
      </c>
      <c r="AE9" s="65"/>
      <c r="AF9" s="61">
        <f>IF(ISNA(MATCH(CONCATENATE(AF$2,$A9),'Výsledková listina'!$V:$V,0)),"",INDEX('Výsledková listina'!$B:$B,MATCH(CONCATENATE(AF$2,$A9),'Výsledková listina'!$V:$V,0),1))</f>
      </c>
      <c r="AG9" s="4"/>
      <c r="AH9" s="42">
        <f t="shared" si="12"/>
      </c>
      <c r="AI9" s="78">
        <f t="shared" si="13"/>
      </c>
      <c r="AJ9" s="65"/>
      <c r="AK9" s="61">
        <f>IF(ISNA(MATCH(CONCATENATE(AK$2,$A9),'Výsledková listina'!$V:$V,0)),"",INDEX('Výsledková listina'!$B:$B,MATCH(CONCATENATE(AK$2,$A9),'Výsledková listina'!$V:$V,0),1))</f>
      </c>
      <c r="AL9" s="4"/>
      <c r="AM9" s="42">
        <f t="shared" si="14"/>
      </c>
      <c r="AN9" s="78">
        <f t="shared" si="15"/>
      </c>
      <c r="AO9" s="65"/>
      <c r="AP9" s="61">
        <f>IF(ISNA(MATCH(CONCATENATE(AP$2,$A9),'Výsledková listina'!$V:$V,0)),"",INDEX('Výsledková listina'!$B:$B,MATCH(CONCATENATE(AP$2,$A9),'Výsledková listina'!$V:$V,0),1))</f>
      </c>
      <c r="AQ9" s="4"/>
      <c r="AR9" s="42">
        <f t="shared" si="16"/>
      </c>
      <c r="AS9" s="78">
        <f t="shared" si="17"/>
      </c>
      <c r="AT9" s="65"/>
      <c r="AU9" s="61">
        <f>IF(ISNA(MATCH(CONCATENATE(AU$2,$A9),'Výsledková listina'!$V:$V,0)),"",INDEX('Výsledková listina'!$B:$B,MATCH(CONCATENATE(AU$2,$A9),'Výsledková listina'!$V:$V,0),1))</f>
      </c>
      <c r="AV9" s="4"/>
      <c r="AW9" s="42">
        <f t="shared" si="18"/>
      </c>
      <c r="AX9" s="78">
        <f t="shared" si="19"/>
      </c>
      <c r="AY9" s="65"/>
      <c r="AZ9" s="61">
        <f>IF(ISNA(MATCH(CONCATENATE(AZ$2,$A9),'Výsledková listina'!$V:$V,0)),"",INDEX('Výsledková listina'!$B:$B,MATCH(CONCATENATE(AZ$2,$A9),'Výsledková listina'!$V:$V,0),1))</f>
      </c>
      <c r="BA9" s="4"/>
      <c r="BB9" s="42">
        <f t="shared" si="20"/>
      </c>
      <c r="BC9" s="78">
        <f t="shared" si="21"/>
      </c>
      <c r="BD9" s="65"/>
      <c r="BE9" s="61">
        <f>IF(ISNA(MATCH(CONCATENATE(BE$2,$A9),'Výsledková listina'!$V:$V,0)),"",INDEX('Výsledková listina'!$B:$B,MATCH(CONCATENATE(BE$2,$A9),'Výsledková listina'!$V:$V,0),1))</f>
      </c>
      <c r="BF9" s="4"/>
      <c r="BG9" s="42">
        <f t="shared" si="22"/>
      </c>
      <c r="BH9" s="78">
        <f t="shared" si="23"/>
      </c>
      <c r="BI9" s="65"/>
      <c r="BJ9" s="61">
        <f>IF(ISNA(MATCH(CONCATENATE(BJ$2,$A9),'Výsledková listina'!$V:$V,0)),"",INDEX('Výsledková listina'!$B:$B,MATCH(CONCATENATE(BJ$2,$A9),'Výsledková listina'!$V:$V,0),1))</f>
      </c>
      <c r="BK9" s="4"/>
      <c r="BL9" s="42">
        <f t="shared" si="24"/>
      </c>
      <c r="BM9" s="78">
        <f t="shared" si="25"/>
      </c>
      <c r="BN9" s="65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</row>
    <row r="10" spans="1:137" s="10" customFormat="1" ht="34.5" customHeight="1">
      <c r="A10" s="5">
        <v>7</v>
      </c>
      <c r="B10" s="61" t="str">
        <f>IF(ISNA(MATCH(CONCATENATE(B$2,$A10),'[1]Výsledková listina'!$R:$R,0)),"",INDEX('[1]Výsledková listina'!$B:$B,MATCH(CONCATENATE(B$2,$A10),'[1]Výsledková listina'!$R:$R,0),1))</f>
        <v>Vlasáková Markéta</v>
      </c>
      <c r="C10" s="4">
        <v>0</v>
      </c>
      <c r="D10" s="42">
        <f t="shared" si="0"/>
        <v>13</v>
      </c>
      <c r="E10" s="78">
        <f t="shared" si="1"/>
        <v>13</v>
      </c>
      <c r="F10" s="65"/>
      <c r="G10" s="61" t="str">
        <f>IF(ISNA(MATCH(CONCATENATE(G$2,$A10),'[1]Výsledková listina'!$R:$R,0)),"",INDEX('[1]Výsledková listina'!$B:$B,MATCH(CONCATENATE(G$2,$A10),'[1]Výsledková listina'!$R:$R,0),1))</f>
        <v>Smola Pavel</v>
      </c>
      <c r="H10" s="4">
        <v>9620</v>
      </c>
      <c r="I10" s="42">
        <f t="shared" si="2"/>
        <v>1</v>
      </c>
      <c r="J10" s="78">
        <f t="shared" si="3"/>
        <v>1</v>
      </c>
      <c r="K10" s="65"/>
      <c r="L10" s="61" t="str">
        <f>IF(ISNA(MATCH(CONCATENATE(L$2,$A10),'[1]Výsledková listina'!$R:$R,0)),"",INDEX('[1]Výsledková listina'!$B:$B,MATCH(CONCATENATE(L$2,$A10),'[1]Výsledková listina'!$R:$R,0),1))</f>
        <v>Bechyňská Kačule</v>
      </c>
      <c r="M10" s="4">
        <v>340</v>
      </c>
      <c r="N10" s="42">
        <f t="shared" si="4"/>
        <v>12</v>
      </c>
      <c r="O10" s="78">
        <f t="shared" si="5"/>
        <v>12</v>
      </c>
      <c r="P10" s="65"/>
      <c r="Q10" s="61" t="str">
        <f>IF(ISNA(MATCH(CONCATENATE(Q$2,$A10),'[1]Výsledková listina'!$R:$R,0)),"",INDEX('[1]Výsledková listina'!$B:$B,MATCH(CONCATENATE(Q$2,$A10),'[1]Výsledková listina'!$R:$R,0),1))</f>
        <v>Staňková Lenka</v>
      </c>
      <c r="R10" s="4">
        <v>180</v>
      </c>
      <c r="S10" s="42">
        <f t="shared" si="6"/>
        <v>12</v>
      </c>
      <c r="T10" s="78">
        <f t="shared" si="7"/>
        <v>12</v>
      </c>
      <c r="U10" s="65"/>
      <c r="V10" s="61">
        <f>IF(ISNA(MATCH(CONCATENATE(V$2,$A10),'Výsledková listina'!$V:$V,0)),"",INDEX('Výsledková listina'!$B:$B,MATCH(CONCATENATE(V$2,$A10),'Výsledková listina'!$V:$V,0),1))</f>
      </c>
      <c r="W10" s="4"/>
      <c r="X10" s="42">
        <f t="shared" si="8"/>
      </c>
      <c r="Y10" s="78">
        <f t="shared" si="9"/>
      </c>
      <c r="Z10" s="65"/>
      <c r="AA10" s="61">
        <f>IF(ISNA(MATCH(CONCATENATE(AA$2,$A10),'Výsledková listina'!$V:$V,0)),"",INDEX('Výsledková listina'!$B:$B,MATCH(CONCATENATE(AA$2,$A10),'Výsledková listina'!$V:$V,0),1))</f>
      </c>
      <c r="AB10" s="4"/>
      <c r="AC10" s="42">
        <f t="shared" si="10"/>
      </c>
      <c r="AD10" s="78">
        <f t="shared" si="11"/>
      </c>
      <c r="AE10" s="65"/>
      <c r="AF10" s="61">
        <f>IF(ISNA(MATCH(CONCATENATE(AF$2,$A10),'Výsledková listina'!$V:$V,0)),"",INDEX('Výsledková listina'!$B:$B,MATCH(CONCATENATE(AF$2,$A10),'Výsledková listina'!$V:$V,0),1))</f>
      </c>
      <c r="AG10" s="4"/>
      <c r="AH10" s="42">
        <f t="shared" si="12"/>
      </c>
      <c r="AI10" s="78">
        <f t="shared" si="13"/>
      </c>
      <c r="AJ10" s="65"/>
      <c r="AK10" s="61">
        <f>IF(ISNA(MATCH(CONCATENATE(AK$2,$A10),'Výsledková listina'!$V:$V,0)),"",INDEX('Výsledková listina'!$B:$B,MATCH(CONCATENATE(AK$2,$A10),'Výsledková listina'!$V:$V,0),1))</f>
      </c>
      <c r="AL10" s="4"/>
      <c r="AM10" s="42">
        <f t="shared" si="14"/>
      </c>
      <c r="AN10" s="78">
        <f t="shared" si="15"/>
      </c>
      <c r="AO10" s="65"/>
      <c r="AP10" s="61">
        <f>IF(ISNA(MATCH(CONCATENATE(AP$2,$A10),'Výsledková listina'!$V:$V,0)),"",INDEX('Výsledková listina'!$B:$B,MATCH(CONCATENATE(AP$2,$A10),'Výsledková listina'!$V:$V,0),1))</f>
      </c>
      <c r="AQ10" s="4"/>
      <c r="AR10" s="42">
        <f t="shared" si="16"/>
      </c>
      <c r="AS10" s="78">
        <f t="shared" si="17"/>
      </c>
      <c r="AT10" s="65"/>
      <c r="AU10" s="61">
        <f>IF(ISNA(MATCH(CONCATENATE(AU$2,$A10),'Výsledková listina'!$V:$V,0)),"",INDEX('Výsledková listina'!$B:$B,MATCH(CONCATENATE(AU$2,$A10),'Výsledková listina'!$V:$V,0),1))</f>
      </c>
      <c r="AV10" s="4"/>
      <c r="AW10" s="42">
        <f t="shared" si="18"/>
      </c>
      <c r="AX10" s="78">
        <f t="shared" si="19"/>
      </c>
      <c r="AY10" s="65"/>
      <c r="AZ10" s="61">
        <f>IF(ISNA(MATCH(CONCATENATE(AZ$2,$A10),'Výsledková listina'!$V:$V,0)),"",INDEX('Výsledková listina'!$B:$B,MATCH(CONCATENATE(AZ$2,$A10),'Výsledková listina'!$V:$V,0),1))</f>
      </c>
      <c r="BA10" s="4"/>
      <c r="BB10" s="42">
        <f t="shared" si="20"/>
      </c>
      <c r="BC10" s="78">
        <f t="shared" si="21"/>
      </c>
      <c r="BD10" s="65"/>
      <c r="BE10" s="61">
        <f>IF(ISNA(MATCH(CONCATENATE(BE$2,$A10),'Výsledková listina'!$V:$V,0)),"",INDEX('Výsledková listina'!$B:$B,MATCH(CONCATENATE(BE$2,$A10),'Výsledková listina'!$V:$V,0),1))</f>
      </c>
      <c r="BF10" s="4"/>
      <c r="BG10" s="42">
        <f t="shared" si="22"/>
      </c>
      <c r="BH10" s="78">
        <f t="shared" si="23"/>
      </c>
      <c r="BI10" s="65"/>
      <c r="BJ10" s="61">
        <f>IF(ISNA(MATCH(CONCATENATE(BJ$2,$A10),'Výsledková listina'!$V:$V,0)),"",INDEX('Výsledková listina'!$B:$B,MATCH(CONCATENATE(BJ$2,$A10),'Výsledková listina'!$V:$V,0),1))</f>
      </c>
      <c r="BK10" s="4"/>
      <c r="BL10" s="42">
        <f t="shared" si="24"/>
      </c>
      <c r="BM10" s="78">
        <f t="shared" si="25"/>
      </c>
      <c r="BN10" s="65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</row>
    <row r="11" spans="1:137" s="10" customFormat="1" ht="34.5" customHeight="1">
      <c r="A11" s="5">
        <v>8</v>
      </c>
      <c r="B11" s="61" t="str">
        <f>IF(ISNA(MATCH(CONCATENATE(B$2,$A11),'[1]Výsledková listina'!$R:$R,0)),"",INDEX('[1]Výsledková listina'!$B:$B,MATCH(CONCATENATE(B$2,$A11),'[1]Výsledková listina'!$R:$R,0),1))</f>
        <v>Azbest</v>
      </c>
      <c r="C11" s="4">
        <v>3800</v>
      </c>
      <c r="D11" s="42">
        <f t="shared" si="0"/>
        <v>5</v>
      </c>
      <c r="E11" s="78">
        <f t="shared" si="1"/>
        <v>5</v>
      </c>
      <c r="F11" s="65"/>
      <c r="G11" s="61" t="str">
        <f>IF(ISNA(MATCH(CONCATENATE(G$2,$A11),'[1]Výsledková listina'!$R:$R,0)),"",INDEX('[1]Výsledková listina'!$B:$B,MATCH(CONCATENATE(G$2,$A11),'[1]Výsledková listina'!$R:$R,0),1))</f>
        <v>Štěpnička Martin</v>
      </c>
      <c r="H11" s="4">
        <v>8960</v>
      </c>
      <c r="I11" s="42">
        <f t="shared" si="2"/>
        <v>2</v>
      </c>
      <c r="J11" s="78">
        <f t="shared" si="3"/>
        <v>2</v>
      </c>
      <c r="K11" s="65"/>
      <c r="L11" s="61" t="str">
        <f>IF(ISNA(MATCH(CONCATENATE(L$2,$A11),'[1]Výsledková listina'!$R:$R,0)),"",INDEX('[1]Výsledková listina'!$B:$B,MATCH(CONCATENATE(L$2,$A11),'[1]Výsledková listina'!$R:$R,0),1))</f>
        <v>Vele Patrik</v>
      </c>
      <c r="M11" s="4">
        <v>520</v>
      </c>
      <c r="N11" s="42">
        <f t="shared" si="4"/>
        <v>10</v>
      </c>
      <c r="O11" s="78">
        <f t="shared" si="5"/>
        <v>10</v>
      </c>
      <c r="P11" s="65"/>
      <c r="Q11" s="61" t="str">
        <f>IF(ISNA(MATCH(CONCATENATE(Q$2,$A11),'[1]Výsledková listina'!$R:$R,0)),"",INDEX('[1]Výsledková listina'!$B:$B,MATCH(CONCATENATE(Q$2,$A11),'[1]Výsledková listina'!$R:$R,0),1))</f>
        <v>Kříž Petr</v>
      </c>
      <c r="R11" s="4">
        <v>14440</v>
      </c>
      <c r="S11" s="42">
        <f t="shared" si="6"/>
        <v>1</v>
      </c>
      <c r="T11" s="78">
        <f t="shared" si="7"/>
        <v>1</v>
      </c>
      <c r="U11" s="65"/>
      <c r="V11" s="61">
        <f>IF(ISNA(MATCH(CONCATENATE(V$2,$A11),'Výsledková listina'!$V:$V,0)),"",INDEX('Výsledková listina'!$B:$B,MATCH(CONCATENATE(V$2,$A11),'Výsledková listina'!$V:$V,0),1))</f>
      </c>
      <c r="W11" s="4"/>
      <c r="X11" s="42">
        <f t="shared" si="8"/>
      </c>
      <c r="Y11" s="78">
        <f t="shared" si="9"/>
      </c>
      <c r="Z11" s="65"/>
      <c r="AA11" s="61">
        <f>IF(ISNA(MATCH(CONCATENATE(AA$2,$A11),'Výsledková listina'!$V:$V,0)),"",INDEX('Výsledková listina'!$B:$B,MATCH(CONCATENATE(AA$2,$A11),'Výsledková listina'!$V:$V,0),1))</f>
      </c>
      <c r="AB11" s="4"/>
      <c r="AC11" s="42">
        <f t="shared" si="10"/>
      </c>
      <c r="AD11" s="78">
        <f t="shared" si="11"/>
      </c>
      <c r="AE11" s="65"/>
      <c r="AF11" s="61">
        <f>IF(ISNA(MATCH(CONCATENATE(AF$2,$A11),'Výsledková listina'!$V:$V,0)),"",INDEX('Výsledková listina'!$B:$B,MATCH(CONCATENATE(AF$2,$A11),'Výsledková listina'!$V:$V,0),1))</f>
      </c>
      <c r="AG11" s="4"/>
      <c r="AH11" s="42">
        <f t="shared" si="12"/>
      </c>
      <c r="AI11" s="78">
        <f t="shared" si="13"/>
      </c>
      <c r="AJ11" s="65"/>
      <c r="AK11" s="61">
        <f>IF(ISNA(MATCH(CONCATENATE(AK$2,$A11),'Výsledková listina'!$V:$V,0)),"",INDEX('Výsledková listina'!$B:$B,MATCH(CONCATENATE(AK$2,$A11),'Výsledková listina'!$V:$V,0),1))</f>
      </c>
      <c r="AL11" s="4"/>
      <c r="AM11" s="42">
        <f t="shared" si="14"/>
      </c>
      <c r="AN11" s="78">
        <f t="shared" si="15"/>
      </c>
      <c r="AO11" s="65"/>
      <c r="AP11" s="61">
        <f>IF(ISNA(MATCH(CONCATENATE(AP$2,$A11),'Výsledková listina'!$V:$V,0)),"",INDEX('Výsledková listina'!$B:$B,MATCH(CONCATENATE(AP$2,$A11),'Výsledková listina'!$V:$V,0),1))</f>
      </c>
      <c r="AQ11" s="4"/>
      <c r="AR11" s="42">
        <f t="shared" si="16"/>
      </c>
      <c r="AS11" s="78">
        <f t="shared" si="17"/>
      </c>
      <c r="AT11" s="65"/>
      <c r="AU11" s="61">
        <f>IF(ISNA(MATCH(CONCATENATE(AU$2,$A11),'Výsledková listina'!$V:$V,0)),"",INDEX('Výsledková listina'!$B:$B,MATCH(CONCATENATE(AU$2,$A11),'Výsledková listina'!$V:$V,0),1))</f>
      </c>
      <c r="AV11" s="4"/>
      <c r="AW11" s="42">
        <f t="shared" si="18"/>
      </c>
      <c r="AX11" s="78">
        <f t="shared" si="19"/>
      </c>
      <c r="AY11" s="65"/>
      <c r="AZ11" s="61">
        <f>IF(ISNA(MATCH(CONCATENATE(AZ$2,$A11),'Výsledková listina'!$V:$V,0)),"",INDEX('Výsledková listina'!$B:$B,MATCH(CONCATENATE(AZ$2,$A11),'Výsledková listina'!$V:$V,0),1))</f>
      </c>
      <c r="BA11" s="4"/>
      <c r="BB11" s="42">
        <f t="shared" si="20"/>
      </c>
      <c r="BC11" s="78">
        <f t="shared" si="21"/>
      </c>
      <c r="BD11" s="65"/>
      <c r="BE11" s="61">
        <f>IF(ISNA(MATCH(CONCATENATE(BE$2,$A11),'Výsledková listina'!$V:$V,0)),"",INDEX('Výsledková listina'!$B:$B,MATCH(CONCATENATE(BE$2,$A11),'Výsledková listina'!$V:$V,0),1))</f>
      </c>
      <c r="BF11" s="4"/>
      <c r="BG11" s="42">
        <f t="shared" si="22"/>
      </c>
      <c r="BH11" s="78">
        <f t="shared" si="23"/>
      </c>
      <c r="BI11" s="65"/>
      <c r="BJ11" s="61">
        <f>IF(ISNA(MATCH(CONCATENATE(BJ$2,$A11),'Výsledková listina'!$V:$V,0)),"",INDEX('Výsledková listina'!$B:$B,MATCH(CONCATENATE(BJ$2,$A11),'Výsledková listina'!$V:$V,0),1))</f>
      </c>
      <c r="BK11" s="4"/>
      <c r="BL11" s="42">
        <f t="shared" si="24"/>
      </c>
      <c r="BM11" s="78">
        <f t="shared" si="25"/>
      </c>
      <c r="BN11" s="65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</row>
    <row r="12" spans="1:137" s="10" customFormat="1" ht="34.5" customHeight="1">
      <c r="A12" s="5">
        <v>9</v>
      </c>
      <c r="B12" s="61" t="str">
        <f>IF(ISNA(MATCH(CONCATENATE(B$2,$A12),'[1]Výsledková listina'!$R:$R,0)),"",INDEX('[1]Výsledková listina'!$B:$B,MATCH(CONCATENATE(B$2,$A12),'[1]Výsledková listina'!$R:$R,0),1))</f>
        <v>Buriánek Jarda</v>
      </c>
      <c r="C12" s="4">
        <v>1060</v>
      </c>
      <c r="D12" s="42">
        <f t="shared" si="0"/>
        <v>8</v>
      </c>
      <c r="E12" s="78">
        <f t="shared" si="1"/>
        <v>8</v>
      </c>
      <c r="F12" s="65"/>
      <c r="G12" s="61" t="str">
        <f>IF(ISNA(MATCH(CONCATENATE(G$2,$A12),'[1]Výsledková listina'!$R:$R,0)),"",INDEX('[1]Výsledková listina'!$B:$B,MATCH(CONCATENATE(G$2,$A12),'[1]Výsledková listina'!$R:$R,0),1))</f>
        <v>Koubek František</v>
      </c>
      <c r="H12" s="4">
        <v>0</v>
      </c>
      <c r="I12" s="42">
        <f t="shared" si="2"/>
        <v>11</v>
      </c>
      <c r="J12" s="78">
        <f t="shared" si="3"/>
        <v>11.5</v>
      </c>
      <c r="K12" s="65"/>
      <c r="L12" s="61" t="str">
        <f>IF(ISNA(MATCH(CONCATENATE(L$2,$A12),'[1]Výsledková listina'!$R:$R,0)),"",INDEX('[1]Výsledková listina'!$B:$B,MATCH(CONCATENATE(L$2,$A12),'[1]Výsledková listina'!$R:$R,0),1))</f>
        <v>Pokorný František</v>
      </c>
      <c r="M12" s="4">
        <v>1820</v>
      </c>
      <c r="N12" s="42">
        <f t="shared" si="4"/>
        <v>6</v>
      </c>
      <c r="O12" s="78">
        <f t="shared" si="5"/>
        <v>6</v>
      </c>
      <c r="P12" s="65"/>
      <c r="Q12" s="61" t="str">
        <f>IF(ISNA(MATCH(CONCATENATE(Q$2,$A12),'[1]Výsledková listina'!$R:$R,0)),"",INDEX('[1]Výsledková listina'!$B:$B,MATCH(CONCATENATE(Q$2,$A12),'[1]Výsledková listina'!$R:$R,0),1))</f>
        <v>Dohnal Pepa</v>
      </c>
      <c r="R12" s="4">
        <v>200</v>
      </c>
      <c r="S12" s="42">
        <f t="shared" si="6"/>
        <v>10</v>
      </c>
      <c r="T12" s="78">
        <f t="shared" si="7"/>
        <v>10.5</v>
      </c>
      <c r="U12" s="65"/>
      <c r="V12" s="61">
        <f>IF(ISNA(MATCH(CONCATENATE(V$2,$A12),'Výsledková listina'!$V:$V,0)),"",INDEX('Výsledková listina'!$B:$B,MATCH(CONCATENATE(V$2,$A12),'Výsledková listina'!$V:$V,0),1))</f>
      </c>
      <c r="W12" s="4"/>
      <c r="X12" s="42">
        <f t="shared" si="8"/>
      </c>
      <c r="Y12" s="78">
        <f t="shared" si="9"/>
      </c>
      <c r="Z12" s="65"/>
      <c r="AA12" s="61">
        <f>IF(ISNA(MATCH(CONCATENATE(AA$2,$A12),'Výsledková listina'!$V:$V,0)),"",INDEX('Výsledková listina'!$B:$B,MATCH(CONCATENATE(AA$2,$A12),'Výsledková listina'!$V:$V,0),1))</f>
      </c>
      <c r="AB12" s="4"/>
      <c r="AC12" s="42">
        <f t="shared" si="10"/>
      </c>
      <c r="AD12" s="78">
        <f t="shared" si="11"/>
      </c>
      <c r="AE12" s="65"/>
      <c r="AF12" s="61">
        <f>IF(ISNA(MATCH(CONCATENATE(AF$2,$A12),'Výsledková listina'!$V:$V,0)),"",INDEX('Výsledková listina'!$B:$B,MATCH(CONCATENATE(AF$2,$A12),'Výsledková listina'!$V:$V,0),1))</f>
      </c>
      <c r="AG12" s="4"/>
      <c r="AH12" s="42">
        <f t="shared" si="12"/>
      </c>
      <c r="AI12" s="78">
        <f t="shared" si="13"/>
      </c>
      <c r="AJ12" s="65"/>
      <c r="AK12" s="61">
        <f>IF(ISNA(MATCH(CONCATENATE(AK$2,$A12),'Výsledková listina'!$V:$V,0)),"",INDEX('Výsledková listina'!$B:$B,MATCH(CONCATENATE(AK$2,$A12),'Výsledková listina'!$V:$V,0),1))</f>
      </c>
      <c r="AL12" s="4"/>
      <c r="AM12" s="42">
        <f t="shared" si="14"/>
      </c>
      <c r="AN12" s="78">
        <f t="shared" si="15"/>
      </c>
      <c r="AO12" s="65"/>
      <c r="AP12" s="61">
        <f>IF(ISNA(MATCH(CONCATENATE(AP$2,$A12),'Výsledková listina'!$V:$V,0)),"",INDEX('Výsledková listina'!$B:$B,MATCH(CONCATENATE(AP$2,$A12),'Výsledková listina'!$V:$V,0),1))</f>
      </c>
      <c r="AQ12" s="4"/>
      <c r="AR12" s="42">
        <f t="shared" si="16"/>
      </c>
      <c r="AS12" s="78">
        <f t="shared" si="17"/>
      </c>
      <c r="AT12" s="65"/>
      <c r="AU12" s="61">
        <f>IF(ISNA(MATCH(CONCATENATE(AU$2,$A12),'Výsledková listina'!$V:$V,0)),"",INDEX('Výsledková listina'!$B:$B,MATCH(CONCATENATE(AU$2,$A12),'Výsledková listina'!$V:$V,0),1))</f>
      </c>
      <c r="AV12" s="4"/>
      <c r="AW12" s="42">
        <f t="shared" si="18"/>
      </c>
      <c r="AX12" s="78">
        <f t="shared" si="19"/>
      </c>
      <c r="AY12" s="65"/>
      <c r="AZ12" s="61">
        <f>IF(ISNA(MATCH(CONCATENATE(AZ$2,$A12),'Výsledková listina'!$V:$V,0)),"",INDEX('Výsledková listina'!$B:$B,MATCH(CONCATENATE(AZ$2,$A12),'Výsledková listina'!$V:$V,0),1))</f>
      </c>
      <c r="BA12" s="4"/>
      <c r="BB12" s="42">
        <f t="shared" si="20"/>
      </c>
      <c r="BC12" s="78">
        <f t="shared" si="21"/>
      </c>
      <c r="BD12" s="65"/>
      <c r="BE12" s="61">
        <f>IF(ISNA(MATCH(CONCATENATE(BE$2,$A12),'Výsledková listina'!$V:$V,0)),"",INDEX('Výsledková listina'!$B:$B,MATCH(CONCATENATE(BE$2,$A12),'Výsledková listina'!$V:$V,0),1))</f>
      </c>
      <c r="BF12" s="4"/>
      <c r="BG12" s="42">
        <f t="shared" si="22"/>
      </c>
      <c r="BH12" s="78">
        <f t="shared" si="23"/>
      </c>
      <c r="BI12" s="65"/>
      <c r="BJ12" s="61">
        <f>IF(ISNA(MATCH(CONCATENATE(BJ$2,$A12),'Výsledková listina'!$V:$V,0)),"",INDEX('Výsledková listina'!$B:$B,MATCH(CONCATENATE(BJ$2,$A12),'Výsledková listina'!$V:$V,0),1))</f>
      </c>
      <c r="BK12" s="4"/>
      <c r="BL12" s="42">
        <f t="shared" si="24"/>
      </c>
      <c r="BM12" s="78">
        <f t="shared" si="25"/>
      </c>
      <c r="BN12" s="65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</row>
    <row r="13" spans="1:137" s="10" customFormat="1" ht="34.5" customHeight="1">
      <c r="A13" s="5">
        <v>10</v>
      </c>
      <c r="B13" s="61" t="str">
        <f>IF(ISNA(MATCH(CONCATENATE(B$2,$A13),'[1]Výsledková listina'!$R:$R,0)),"",INDEX('[1]Výsledková listina'!$B:$B,MATCH(CONCATENATE(B$2,$A13),'[1]Výsledková listina'!$R:$R,0),1))</f>
        <v>Kasl Luboš</v>
      </c>
      <c r="C13" s="4">
        <v>14540</v>
      </c>
      <c r="D13" s="42">
        <f t="shared" si="0"/>
        <v>2</v>
      </c>
      <c r="E13" s="78">
        <f t="shared" si="1"/>
        <v>2</v>
      </c>
      <c r="F13" s="65"/>
      <c r="G13" s="61" t="str">
        <f>IF(ISNA(MATCH(CONCATENATE(G$2,$A13),'[1]Výsledková listina'!$R:$R,0)),"",INDEX('[1]Výsledková listina'!$B:$B,MATCH(CONCATENATE(G$2,$A13),'[1]Výsledková listina'!$R:$R,0),1))</f>
        <v>Pluchta Petr</v>
      </c>
      <c r="H13" s="4">
        <v>2500</v>
      </c>
      <c r="I13" s="42">
        <f t="shared" si="2"/>
        <v>7</v>
      </c>
      <c r="J13" s="78">
        <f t="shared" si="3"/>
        <v>7</v>
      </c>
      <c r="K13" s="65"/>
      <c r="L13" s="61" t="str">
        <f>IF(ISNA(MATCH(CONCATENATE(L$2,$A13),'[1]Výsledková listina'!$R:$R,0)),"",INDEX('[1]Výsledková listina'!$B:$B,MATCH(CONCATENATE(L$2,$A13),'[1]Výsledková listina'!$R:$R,0),1))</f>
        <v>Čečil Lukáš</v>
      </c>
      <c r="M13" s="4">
        <v>2260</v>
      </c>
      <c r="N13" s="42">
        <f t="shared" si="4"/>
        <v>4</v>
      </c>
      <c r="O13" s="78">
        <f t="shared" si="5"/>
        <v>4</v>
      </c>
      <c r="P13" s="65"/>
      <c r="Q13" s="61" t="str">
        <f>IF(ISNA(MATCH(CONCATENATE(Q$2,$A13),'[1]Výsledková listina'!$R:$R,0)),"",INDEX('[1]Výsledková listina'!$B:$B,MATCH(CONCATENATE(Q$2,$A13),'[1]Výsledková listina'!$R:$R,0),1))</f>
        <v>Matas Míra</v>
      </c>
      <c r="R13" s="4">
        <v>1020</v>
      </c>
      <c r="S13" s="42">
        <f t="shared" si="6"/>
        <v>7</v>
      </c>
      <c r="T13" s="78">
        <f t="shared" si="7"/>
        <v>7</v>
      </c>
      <c r="U13" s="65"/>
      <c r="V13" s="61">
        <f>IF(ISNA(MATCH(CONCATENATE(V$2,$A13),'Výsledková listina'!$V:$V,0)),"",INDEX('Výsledková listina'!$B:$B,MATCH(CONCATENATE(V$2,$A13),'Výsledková listina'!$V:$V,0),1))</f>
      </c>
      <c r="W13" s="4"/>
      <c r="X13" s="42">
        <f t="shared" si="8"/>
      </c>
      <c r="Y13" s="78">
        <f t="shared" si="9"/>
      </c>
      <c r="Z13" s="65"/>
      <c r="AA13" s="61">
        <f>IF(ISNA(MATCH(CONCATENATE(AA$2,$A13),'Výsledková listina'!$V:$V,0)),"",INDEX('Výsledková listina'!$B:$B,MATCH(CONCATENATE(AA$2,$A13),'Výsledková listina'!$V:$V,0),1))</f>
      </c>
      <c r="AB13" s="4"/>
      <c r="AC13" s="42">
        <f t="shared" si="10"/>
      </c>
      <c r="AD13" s="78">
        <f t="shared" si="11"/>
      </c>
      <c r="AE13" s="65"/>
      <c r="AF13" s="61">
        <f>IF(ISNA(MATCH(CONCATENATE(AF$2,$A13),'Výsledková listina'!$V:$V,0)),"",INDEX('Výsledková listina'!$B:$B,MATCH(CONCATENATE(AF$2,$A13),'Výsledková listina'!$V:$V,0),1))</f>
      </c>
      <c r="AG13" s="4"/>
      <c r="AH13" s="42">
        <f t="shared" si="12"/>
      </c>
      <c r="AI13" s="78">
        <f t="shared" si="13"/>
      </c>
      <c r="AJ13" s="65"/>
      <c r="AK13" s="61">
        <f>IF(ISNA(MATCH(CONCATENATE(AK$2,$A13),'Výsledková listina'!$V:$V,0)),"",INDEX('Výsledková listina'!$B:$B,MATCH(CONCATENATE(AK$2,$A13),'Výsledková listina'!$V:$V,0),1))</f>
      </c>
      <c r="AL13" s="4"/>
      <c r="AM13" s="42">
        <f t="shared" si="14"/>
      </c>
      <c r="AN13" s="78">
        <f t="shared" si="15"/>
      </c>
      <c r="AO13" s="65"/>
      <c r="AP13" s="61">
        <f>IF(ISNA(MATCH(CONCATENATE(AP$2,$A13),'Výsledková listina'!$V:$V,0)),"",INDEX('Výsledková listina'!$B:$B,MATCH(CONCATENATE(AP$2,$A13),'Výsledková listina'!$V:$V,0),1))</f>
      </c>
      <c r="AQ13" s="4"/>
      <c r="AR13" s="42">
        <f t="shared" si="16"/>
      </c>
      <c r="AS13" s="78">
        <f t="shared" si="17"/>
      </c>
      <c r="AT13" s="65"/>
      <c r="AU13" s="61">
        <f>IF(ISNA(MATCH(CONCATENATE(AU$2,$A13),'Výsledková listina'!$V:$V,0)),"",INDEX('Výsledková listina'!$B:$B,MATCH(CONCATENATE(AU$2,$A13),'Výsledková listina'!$V:$V,0),1))</f>
      </c>
      <c r="AV13" s="4"/>
      <c r="AW13" s="42">
        <f t="shared" si="18"/>
      </c>
      <c r="AX13" s="78">
        <f t="shared" si="19"/>
      </c>
      <c r="AY13" s="65"/>
      <c r="AZ13" s="61">
        <f>IF(ISNA(MATCH(CONCATENATE(AZ$2,$A13),'Výsledková listina'!$V:$V,0)),"",INDEX('Výsledková listina'!$B:$B,MATCH(CONCATENATE(AZ$2,$A13),'Výsledková listina'!$V:$V,0),1))</f>
      </c>
      <c r="BA13" s="4"/>
      <c r="BB13" s="42">
        <f t="shared" si="20"/>
      </c>
      <c r="BC13" s="78">
        <f t="shared" si="21"/>
      </c>
      <c r="BD13" s="65"/>
      <c r="BE13" s="61">
        <f>IF(ISNA(MATCH(CONCATENATE(BE$2,$A13),'Výsledková listina'!$V:$V,0)),"",INDEX('Výsledková listina'!$B:$B,MATCH(CONCATENATE(BE$2,$A13),'Výsledková listina'!$V:$V,0),1))</f>
      </c>
      <c r="BF13" s="4"/>
      <c r="BG13" s="42">
        <f t="shared" si="22"/>
      </c>
      <c r="BH13" s="78">
        <f t="shared" si="23"/>
      </c>
      <c r="BI13" s="65"/>
      <c r="BJ13" s="61">
        <f>IF(ISNA(MATCH(CONCATENATE(BJ$2,$A13),'Výsledková listina'!$V:$V,0)),"",INDEX('Výsledková listina'!$B:$B,MATCH(CONCATENATE(BJ$2,$A13),'Výsledková listina'!$V:$V,0),1))</f>
      </c>
      <c r="BK13" s="4"/>
      <c r="BL13" s="42">
        <f t="shared" si="24"/>
      </c>
      <c r="BM13" s="78">
        <f t="shared" si="25"/>
      </c>
      <c r="BN13" s="65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</row>
    <row r="14" spans="1:137" s="10" customFormat="1" ht="34.5" customHeight="1">
      <c r="A14" s="5">
        <v>11</v>
      </c>
      <c r="B14" s="61" t="str">
        <f>IF(ISNA(MATCH(CONCATENATE(B$2,$A14),'[1]Výsledková listina'!$R:$R,0)),"",INDEX('[1]Výsledková listina'!$B:$B,MATCH(CONCATENATE(B$2,$A14),'[1]Výsledková listina'!$R:$R,0),1))</f>
        <v>Černý Radek</v>
      </c>
      <c r="C14" s="4">
        <v>3180</v>
      </c>
      <c r="D14" s="42">
        <f t="shared" si="0"/>
        <v>6</v>
      </c>
      <c r="E14" s="78">
        <f t="shared" si="1"/>
        <v>6</v>
      </c>
      <c r="F14" s="65"/>
      <c r="G14" s="61" t="str">
        <f>IF(ISNA(MATCH(CONCATENATE(G$2,$A14),'[1]Výsledková listina'!$R:$R,0)),"",INDEX('[1]Výsledková listina'!$B:$B,MATCH(CONCATENATE(G$2,$A14),'[1]Výsledková listina'!$R:$R,0),1))</f>
        <v>Kopecký Josef</v>
      </c>
      <c r="H14" s="4">
        <v>820</v>
      </c>
      <c r="I14" s="42">
        <f t="shared" si="2"/>
        <v>9</v>
      </c>
      <c r="J14" s="78">
        <f t="shared" si="3"/>
        <v>9</v>
      </c>
      <c r="K14" s="65"/>
      <c r="L14" s="61" t="str">
        <f>IF(ISNA(MATCH(CONCATENATE(L$2,$A14),'[1]Výsledková listina'!$R:$R,0)),"",INDEX('[1]Výsledková listina'!$B:$B,MATCH(CONCATENATE(L$2,$A14),'[1]Výsledková listina'!$R:$R,0),1))</f>
        <v>Mikeš František</v>
      </c>
      <c r="M14" s="4">
        <v>460</v>
      </c>
      <c r="N14" s="42">
        <f t="shared" si="4"/>
        <v>11</v>
      </c>
      <c r="O14" s="78">
        <f t="shared" si="5"/>
        <v>11</v>
      </c>
      <c r="P14" s="65"/>
      <c r="Q14" s="61" t="str">
        <f>IF(ISNA(MATCH(CONCATENATE(Q$2,$A14),'[1]Výsledková listina'!$R:$R,0)),"",INDEX('[1]Výsledková listina'!$B:$B,MATCH(CONCATENATE(Q$2,$A14),'[1]Výsledková listina'!$R:$R,0),1))</f>
        <v>Tůma David</v>
      </c>
      <c r="R14" s="4">
        <v>620</v>
      </c>
      <c r="S14" s="42">
        <f t="shared" si="6"/>
        <v>8</v>
      </c>
      <c r="T14" s="78">
        <f t="shared" si="7"/>
        <v>8</v>
      </c>
      <c r="U14" s="65"/>
      <c r="V14" s="61">
        <f>IF(ISNA(MATCH(CONCATENATE(V$2,$A14),'Výsledková listina'!$V:$V,0)),"",INDEX('Výsledková listina'!$B:$B,MATCH(CONCATENATE(V$2,$A14),'Výsledková listina'!$V:$V,0),1))</f>
      </c>
      <c r="W14" s="4"/>
      <c r="X14" s="42">
        <f t="shared" si="8"/>
      </c>
      <c r="Y14" s="78">
        <f t="shared" si="9"/>
      </c>
      <c r="Z14" s="65"/>
      <c r="AA14" s="61">
        <f>IF(ISNA(MATCH(CONCATENATE(AA$2,$A14),'Výsledková listina'!$V:$V,0)),"",INDEX('Výsledková listina'!$B:$B,MATCH(CONCATENATE(AA$2,$A14),'Výsledková listina'!$V:$V,0),1))</f>
      </c>
      <c r="AB14" s="4"/>
      <c r="AC14" s="42">
        <f t="shared" si="10"/>
      </c>
      <c r="AD14" s="78">
        <f t="shared" si="11"/>
      </c>
      <c r="AE14" s="65"/>
      <c r="AF14" s="61">
        <f>IF(ISNA(MATCH(CONCATENATE(AF$2,$A14),'Výsledková listina'!$V:$V,0)),"",INDEX('Výsledková listina'!$B:$B,MATCH(CONCATENATE(AF$2,$A14),'Výsledková listina'!$V:$V,0),1))</f>
      </c>
      <c r="AG14" s="4"/>
      <c r="AH14" s="42">
        <f t="shared" si="12"/>
      </c>
      <c r="AI14" s="78">
        <f t="shared" si="13"/>
      </c>
      <c r="AJ14" s="65"/>
      <c r="AK14" s="61">
        <f>IF(ISNA(MATCH(CONCATENATE(AK$2,$A14),'Výsledková listina'!$V:$V,0)),"",INDEX('Výsledková listina'!$B:$B,MATCH(CONCATENATE(AK$2,$A14),'Výsledková listina'!$V:$V,0),1))</f>
      </c>
      <c r="AL14" s="4"/>
      <c r="AM14" s="42">
        <f t="shared" si="14"/>
      </c>
      <c r="AN14" s="78">
        <f t="shared" si="15"/>
      </c>
      <c r="AO14" s="65"/>
      <c r="AP14" s="61">
        <f>IF(ISNA(MATCH(CONCATENATE(AP$2,$A14),'Výsledková listina'!$V:$V,0)),"",INDEX('Výsledková listina'!$B:$B,MATCH(CONCATENATE(AP$2,$A14),'Výsledková listina'!$V:$V,0),1))</f>
      </c>
      <c r="AQ14" s="4"/>
      <c r="AR14" s="42">
        <f t="shared" si="16"/>
      </c>
      <c r="AS14" s="78">
        <f t="shared" si="17"/>
      </c>
      <c r="AT14" s="65"/>
      <c r="AU14" s="61">
        <f>IF(ISNA(MATCH(CONCATENATE(AU$2,$A14),'Výsledková listina'!$V:$V,0)),"",INDEX('Výsledková listina'!$B:$B,MATCH(CONCATENATE(AU$2,$A14),'Výsledková listina'!$V:$V,0),1))</f>
      </c>
      <c r="AV14" s="4"/>
      <c r="AW14" s="42">
        <f t="shared" si="18"/>
      </c>
      <c r="AX14" s="78">
        <f t="shared" si="19"/>
      </c>
      <c r="AY14" s="65"/>
      <c r="AZ14" s="61">
        <f>IF(ISNA(MATCH(CONCATENATE(AZ$2,$A14),'Výsledková listina'!$V:$V,0)),"",INDEX('Výsledková listina'!$B:$B,MATCH(CONCATENATE(AZ$2,$A14),'Výsledková listina'!$V:$V,0),1))</f>
      </c>
      <c r="BA14" s="4"/>
      <c r="BB14" s="42">
        <f t="shared" si="20"/>
      </c>
      <c r="BC14" s="78">
        <f t="shared" si="21"/>
      </c>
      <c r="BD14" s="65"/>
      <c r="BE14" s="61">
        <f>IF(ISNA(MATCH(CONCATENATE(BE$2,$A14),'Výsledková listina'!$V:$V,0)),"",INDEX('Výsledková listina'!$B:$B,MATCH(CONCATENATE(BE$2,$A14),'Výsledková listina'!$V:$V,0),1))</f>
      </c>
      <c r="BF14" s="4"/>
      <c r="BG14" s="42">
        <f t="shared" si="22"/>
      </c>
      <c r="BH14" s="78">
        <f t="shared" si="23"/>
      </c>
      <c r="BI14" s="65"/>
      <c r="BJ14" s="61">
        <f>IF(ISNA(MATCH(CONCATENATE(BJ$2,$A14),'Výsledková listina'!$V:$V,0)),"",INDEX('Výsledková listina'!$B:$B,MATCH(CONCATENATE(BJ$2,$A14),'Výsledková listina'!$V:$V,0),1))</f>
      </c>
      <c r="BK14" s="4"/>
      <c r="BL14" s="42">
        <f t="shared" si="24"/>
      </c>
      <c r="BM14" s="78">
        <f t="shared" si="25"/>
      </c>
      <c r="BN14" s="65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</row>
    <row r="15" spans="1:137" s="10" customFormat="1" ht="34.5" customHeight="1">
      <c r="A15" s="5">
        <v>12</v>
      </c>
      <c r="B15" s="61" t="str">
        <f>IF(ISNA(MATCH(CONCATENATE(B$2,$A15),'[1]Výsledková listina'!$R:$R,0)),"",INDEX('[1]Výsledková listina'!$B:$B,MATCH(CONCATENATE(B$2,$A15),'[1]Výsledková listina'!$R:$R,0),1))</f>
        <v>Štěpnička Radek</v>
      </c>
      <c r="C15" s="4">
        <v>18820</v>
      </c>
      <c r="D15" s="42">
        <f t="shared" si="0"/>
        <v>1</v>
      </c>
      <c r="E15" s="78">
        <f t="shared" si="1"/>
        <v>1</v>
      </c>
      <c r="F15" s="65"/>
      <c r="G15" s="61" t="str">
        <f>IF(ISNA(MATCH(CONCATENATE(G$2,$A15),'[1]Výsledková listina'!$R:$R,0)),"",INDEX('[1]Výsledková listina'!$B:$B,MATCH(CONCATENATE(G$2,$A15),'[1]Výsledková listina'!$R:$R,0),1))</f>
        <v>Částka Martin</v>
      </c>
      <c r="H15" s="4">
        <v>1520</v>
      </c>
      <c r="I15" s="42">
        <f t="shared" si="2"/>
        <v>8</v>
      </c>
      <c r="J15" s="78">
        <f t="shared" si="3"/>
        <v>8</v>
      </c>
      <c r="K15" s="65"/>
      <c r="L15" s="61" t="str">
        <f>IF(ISNA(MATCH(CONCATENATE(L$2,$A15),'[1]Výsledková listina'!$R:$R,0)),"",INDEX('[1]Výsledková listina'!$B:$B,MATCH(CONCATENATE(L$2,$A15),'[1]Výsledková listina'!$R:$R,0),1))</f>
        <v>Kuneš Luboš</v>
      </c>
      <c r="M15" s="4">
        <v>1840</v>
      </c>
      <c r="N15" s="42">
        <f t="shared" si="4"/>
        <v>5</v>
      </c>
      <c r="O15" s="78">
        <f t="shared" si="5"/>
        <v>5</v>
      </c>
      <c r="P15" s="65"/>
      <c r="Q15" s="61" t="str">
        <f>IF(ISNA(MATCH(CONCATENATE(Q$2,$A15),'[1]Výsledková listina'!$R:$R,0)),"",INDEX('[1]Výsledková listina'!$B:$B,MATCH(CONCATENATE(Q$2,$A15),'[1]Výsledková listina'!$R:$R,0),1))</f>
        <v>Douša Jan</v>
      </c>
      <c r="R15" s="4">
        <v>13980</v>
      </c>
      <c r="S15" s="42">
        <f t="shared" si="6"/>
        <v>2</v>
      </c>
      <c r="T15" s="78">
        <f t="shared" si="7"/>
        <v>2</v>
      </c>
      <c r="U15" s="65"/>
      <c r="V15" s="61">
        <f>IF(ISNA(MATCH(CONCATENATE(V$2,$A15),'Výsledková listina'!$V:$V,0)),"",INDEX('Výsledková listina'!$B:$B,MATCH(CONCATENATE(V$2,$A15),'Výsledková listina'!$V:$V,0),1))</f>
      </c>
      <c r="W15" s="4"/>
      <c r="X15" s="42">
        <f t="shared" si="8"/>
      </c>
      <c r="Y15" s="78">
        <f t="shared" si="9"/>
      </c>
      <c r="Z15" s="65"/>
      <c r="AA15" s="61">
        <f>IF(ISNA(MATCH(CONCATENATE(AA$2,$A15),'Výsledková listina'!$V:$V,0)),"",INDEX('Výsledková listina'!$B:$B,MATCH(CONCATENATE(AA$2,$A15),'Výsledková listina'!$V:$V,0),1))</f>
      </c>
      <c r="AB15" s="4"/>
      <c r="AC15" s="42">
        <f t="shared" si="10"/>
      </c>
      <c r="AD15" s="78">
        <f t="shared" si="11"/>
      </c>
      <c r="AE15" s="65"/>
      <c r="AF15" s="61">
        <f>IF(ISNA(MATCH(CONCATENATE(AF$2,$A15),'Výsledková listina'!$V:$V,0)),"",INDEX('Výsledková listina'!$B:$B,MATCH(CONCATENATE(AF$2,$A15),'Výsledková listina'!$V:$V,0),1))</f>
      </c>
      <c r="AG15" s="4"/>
      <c r="AH15" s="42">
        <f t="shared" si="12"/>
      </c>
      <c r="AI15" s="78">
        <f t="shared" si="13"/>
      </c>
      <c r="AJ15" s="65"/>
      <c r="AK15" s="61">
        <f>IF(ISNA(MATCH(CONCATENATE(AK$2,$A15),'Výsledková listina'!$V:$V,0)),"",INDEX('Výsledková listina'!$B:$B,MATCH(CONCATENATE(AK$2,$A15),'Výsledková listina'!$V:$V,0),1))</f>
      </c>
      <c r="AL15" s="4"/>
      <c r="AM15" s="42">
        <f t="shared" si="14"/>
      </c>
      <c r="AN15" s="78">
        <f t="shared" si="15"/>
      </c>
      <c r="AO15" s="65"/>
      <c r="AP15" s="61">
        <f>IF(ISNA(MATCH(CONCATENATE(AP$2,$A15),'Výsledková listina'!$V:$V,0)),"",INDEX('Výsledková listina'!$B:$B,MATCH(CONCATENATE(AP$2,$A15),'Výsledková listina'!$V:$V,0),1))</f>
      </c>
      <c r="AQ15" s="4"/>
      <c r="AR15" s="42">
        <f t="shared" si="16"/>
      </c>
      <c r="AS15" s="78">
        <f t="shared" si="17"/>
      </c>
      <c r="AT15" s="65"/>
      <c r="AU15" s="61">
        <f>IF(ISNA(MATCH(CONCATENATE(AU$2,$A15),'Výsledková listina'!$V:$V,0)),"",INDEX('Výsledková listina'!$B:$B,MATCH(CONCATENATE(AU$2,$A15),'Výsledková listina'!$V:$V,0),1))</f>
      </c>
      <c r="AV15" s="4"/>
      <c r="AW15" s="42">
        <f t="shared" si="18"/>
      </c>
      <c r="AX15" s="78">
        <f t="shared" si="19"/>
      </c>
      <c r="AY15" s="65"/>
      <c r="AZ15" s="61">
        <f>IF(ISNA(MATCH(CONCATENATE(AZ$2,$A15),'Výsledková listina'!$V:$V,0)),"",INDEX('Výsledková listina'!$B:$B,MATCH(CONCATENATE(AZ$2,$A15),'Výsledková listina'!$V:$V,0),1))</f>
      </c>
      <c r="BA15" s="4"/>
      <c r="BB15" s="42">
        <f t="shared" si="20"/>
      </c>
      <c r="BC15" s="78">
        <f t="shared" si="21"/>
      </c>
      <c r="BD15" s="65"/>
      <c r="BE15" s="61">
        <f>IF(ISNA(MATCH(CONCATENATE(BE$2,$A15),'Výsledková listina'!$V:$V,0)),"",INDEX('Výsledková listina'!$B:$B,MATCH(CONCATENATE(BE$2,$A15),'Výsledková listina'!$V:$V,0),1))</f>
      </c>
      <c r="BF15" s="4"/>
      <c r="BG15" s="42">
        <f t="shared" si="22"/>
      </c>
      <c r="BH15" s="78">
        <f t="shared" si="23"/>
      </c>
      <c r="BI15" s="65"/>
      <c r="BJ15" s="61">
        <f>IF(ISNA(MATCH(CONCATENATE(BJ$2,$A15),'Výsledková listina'!$V:$V,0)),"",INDEX('Výsledková listina'!$B:$B,MATCH(CONCATENATE(BJ$2,$A15),'Výsledková listina'!$V:$V,0),1))</f>
      </c>
      <c r="BK15" s="4"/>
      <c r="BL15" s="42">
        <f t="shared" si="24"/>
      </c>
      <c r="BM15" s="78">
        <f t="shared" si="25"/>
      </c>
      <c r="BN15" s="65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</row>
    <row r="16" spans="1:137" s="10" customFormat="1" ht="34.5" customHeight="1">
      <c r="A16" s="5">
        <v>13</v>
      </c>
      <c r="B16" s="61" t="str">
        <f>IF(ISNA(MATCH(CONCATENATE(B$2,$A16),'[1]Výsledková listina'!$R:$R,0)),"",INDEX('[1]Výsledková listina'!$B:$B,MATCH(CONCATENATE(B$2,$A16),'[1]Výsledková listina'!$R:$R,0),1))</f>
        <v>Staněk Kája</v>
      </c>
      <c r="C16" s="4">
        <v>9440</v>
      </c>
      <c r="D16" s="42">
        <f t="shared" si="0"/>
        <v>4</v>
      </c>
      <c r="E16" s="78">
        <f t="shared" si="1"/>
        <v>4</v>
      </c>
      <c r="F16" s="65"/>
      <c r="G16" s="61">
        <f>IF(ISNA(MATCH(CONCATENATE(G$2,$A16),'Výsledková listina'!$V:$V,0)),"",INDEX('Výsledková listina'!$B:$B,MATCH(CONCATENATE(G$2,$A16),'Výsledková listina'!$V:$V,0),1))</f>
      </c>
      <c r="H16" s="4"/>
      <c r="I16" s="42">
        <f t="shared" si="2"/>
      </c>
      <c r="J16" s="78">
        <f t="shared" si="3"/>
      </c>
      <c r="K16" s="65"/>
      <c r="L16" s="61">
        <f>IF(ISNA(MATCH(CONCATENATE(L$2,$A16),'Výsledková listina'!$V:$V,0)),"",INDEX('Výsledková listina'!$B:$B,MATCH(CONCATENATE(L$2,$A16),'Výsledková listina'!$V:$V,0),1))</f>
      </c>
      <c r="M16" s="4"/>
      <c r="N16" s="42">
        <f t="shared" si="4"/>
      </c>
      <c r="O16" s="78">
        <f t="shared" si="5"/>
      </c>
      <c r="P16" s="65"/>
      <c r="Q16" s="61" t="str">
        <f>IF(ISNA(MATCH(CONCATENATE(Q$2,$A16),'[1]Výsledková listina'!$R:$R,0)),"",INDEX('[1]Výsledková listina'!$B:$B,MATCH(CONCATENATE(Q$2,$A16),'[1]Výsledková listina'!$R:$R,0),1))</f>
        <v>Vodička Miloslav</v>
      </c>
      <c r="R16" s="4">
        <v>9740</v>
      </c>
      <c r="S16" s="42">
        <f t="shared" si="6"/>
        <v>3</v>
      </c>
      <c r="T16" s="78">
        <f t="shared" si="7"/>
        <v>3</v>
      </c>
      <c r="U16" s="65"/>
      <c r="V16" s="61">
        <f>IF(ISNA(MATCH(CONCATENATE(V$2,$A16),'Výsledková listina'!$V:$V,0)),"",INDEX('Výsledková listina'!$B:$B,MATCH(CONCATENATE(V$2,$A16),'Výsledková listina'!$V:$V,0),1))</f>
      </c>
      <c r="W16" s="4"/>
      <c r="X16" s="42">
        <f t="shared" si="8"/>
      </c>
      <c r="Y16" s="78">
        <f t="shared" si="9"/>
      </c>
      <c r="Z16" s="65"/>
      <c r="AA16" s="61">
        <f>IF(ISNA(MATCH(CONCATENATE(AA$2,$A16),'Výsledková listina'!$V:$V,0)),"",INDEX('Výsledková listina'!$B:$B,MATCH(CONCATENATE(AA$2,$A16),'Výsledková listina'!$V:$V,0),1))</f>
      </c>
      <c r="AB16" s="4"/>
      <c r="AC16" s="42">
        <f t="shared" si="10"/>
      </c>
      <c r="AD16" s="78">
        <f t="shared" si="11"/>
      </c>
      <c r="AE16" s="65"/>
      <c r="AF16" s="61">
        <f>IF(ISNA(MATCH(CONCATENATE(AF$2,$A16),'Výsledková listina'!$V:$V,0)),"",INDEX('Výsledková listina'!$B:$B,MATCH(CONCATENATE(AF$2,$A16),'Výsledková listina'!$V:$V,0),1))</f>
      </c>
      <c r="AG16" s="4"/>
      <c r="AH16" s="42">
        <f t="shared" si="12"/>
      </c>
      <c r="AI16" s="78">
        <f t="shared" si="13"/>
      </c>
      <c r="AJ16" s="65"/>
      <c r="AK16" s="61">
        <f>IF(ISNA(MATCH(CONCATENATE(AK$2,$A16),'Výsledková listina'!$V:$V,0)),"",INDEX('Výsledková listina'!$B:$B,MATCH(CONCATENATE(AK$2,$A16),'Výsledková listina'!$V:$V,0),1))</f>
      </c>
      <c r="AL16" s="4"/>
      <c r="AM16" s="42">
        <f t="shared" si="14"/>
      </c>
      <c r="AN16" s="78">
        <f t="shared" si="15"/>
      </c>
      <c r="AO16" s="65"/>
      <c r="AP16" s="61">
        <f>IF(ISNA(MATCH(CONCATENATE(AP$2,$A16),'Výsledková listina'!$V:$V,0)),"",INDEX('Výsledková listina'!$B:$B,MATCH(CONCATENATE(AP$2,$A16),'Výsledková listina'!$V:$V,0),1))</f>
      </c>
      <c r="AQ16" s="4"/>
      <c r="AR16" s="42">
        <f t="shared" si="16"/>
      </c>
      <c r="AS16" s="78">
        <f t="shared" si="17"/>
      </c>
      <c r="AT16" s="65"/>
      <c r="AU16" s="61">
        <f>IF(ISNA(MATCH(CONCATENATE(AU$2,$A16),'Výsledková listina'!$V:$V,0)),"",INDEX('Výsledková listina'!$B:$B,MATCH(CONCATENATE(AU$2,$A16),'Výsledková listina'!$V:$V,0),1))</f>
      </c>
      <c r="AV16" s="4"/>
      <c r="AW16" s="42">
        <f t="shared" si="18"/>
      </c>
      <c r="AX16" s="78">
        <f t="shared" si="19"/>
      </c>
      <c r="AY16" s="65"/>
      <c r="AZ16" s="61">
        <f>IF(ISNA(MATCH(CONCATENATE(AZ$2,$A16),'Výsledková listina'!$V:$V,0)),"",INDEX('Výsledková listina'!$B:$B,MATCH(CONCATENATE(AZ$2,$A16),'Výsledková listina'!$V:$V,0),1))</f>
      </c>
      <c r="BA16" s="4"/>
      <c r="BB16" s="42">
        <f t="shared" si="20"/>
      </c>
      <c r="BC16" s="78">
        <f t="shared" si="21"/>
      </c>
      <c r="BD16" s="65"/>
      <c r="BE16" s="61">
        <f>IF(ISNA(MATCH(CONCATENATE(BE$2,$A16),'Výsledková listina'!$V:$V,0)),"",INDEX('Výsledková listina'!$B:$B,MATCH(CONCATENATE(BE$2,$A16),'Výsledková listina'!$V:$V,0),1))</f>
      </c>
      <c r="BF16" s="4"/>
      <c r="BG16" s="42">
        <f t="shared" si="22"/>
      </c>
      <c r="BH16" s="78">
        <f t="shared" si="23"/>
      </c>
      <c r="BI16" s="65"/>
      <c r="BJ16" s="61">
        <f>IF(ISNA(MATCH(CONCATENATE(BJ$2,$A16),'Výsledková listina'!$V:$V,0)),"",INDEX('Výsledková listina'!$B:$B,MATCH(CONCATENATE(BJ$2,$A16),'Výsledková listina'!$V:$V,0),1))</f>
      </c>
      <c r="BK16" s="4"/>
      <c r="BL16" s="42">
        <f t="shared" si="24"/>
      </c>
      <c r="BM16" s="78">
        <f t="shared" si="25"/>
      </c>
      <c r="BN16" s="65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</row>
    <row r="17" spans="1:137" s="10" customFormat="1" ht="34.5" customHeight="1">
      <c r="A17" s="5">
        <v>14</v>
      </c>
      <c r="B17" s="61">
        <f>IF(ISNA(MATCH(CONCATENATE(B$2,$A17),'Výsledková listina'!$V:$V,0)),"",INDEX('Výsledková listina'!$B:$B,MATCH(CONCATENATE(B$2,$A17),'Výsledková listina'!$V:$V,0),1))</f>
      </c>
      <c r="C17" s="4"/>
      <c r="D17" s="42">
        <f>IF(C17="","",RANK(C17,C:C,0))</f>
      </c>
      <c r="E17" s="78">
        <f>IF(C17="","",((RANK(C17,C:C,0))+(FREQUENCY(D:D,D17)))/2)</f>
      </c>
      <c r="F17" s="65"/>
      <c r="G17" s="61">
        <f>IF(ISNA(MATCH(CONCATENATE(G$2,$A17),'Výsledková listina'!$V:$V,0)),"",INDEX('Výsledková listina'!$B:$B,MATCH(CONCATENATE(G$2,$A17),'Výsledková listina'!$V:$V,0),1))</f>
      </c>
      <c r="H17" s="4"/>
      <c r="I17" s="42">
        <f t="shared" si="2"/>
      </c>
      <c r="J17" s="78">
        <f t="shared" si="3"/>
      </c>
      <c r="K17" s="65"/>
      <c r="L17" s="61">
        <f>IF(ISNA(MATCH(CONCATENATE(L$2,$A17),'Výsledková listina'!$V:$V,0)),"",INDEX('Výsledková listina'!$B:$B,MATCH(CONCATENATE(L$2,$A17),'Výsledková listina'!$V:$V,0),1))</f>
      </c>
      <c r="M17" s="4"/>
      <c r="N17" s="42">
        <f t="shared" si="4"/>
      </c>
      <c r="O17" s="78">
        <f t="shared" si="5"/>
      </c>
      <c r="P17" s="65"/>
      <c r="Q17" s="61">
        <f>IF(ISNA(MATCH(CONCATENATE(Q$2,$A17),'Výsledková listina'!$V:$V,0)),"",INDEX('Výsledková listina'!$B:$B,MATCH(CONCATENATE(Q$2,$A17),'Výsledková listina'!$V:$V,0),1))</f>
      </c>
      <c r="R17" s="4"/>
      <c r="S17" s="42">
        <f t="shared" si="6"/>
      </c>
      <c r="T17" s="78">
        <f t="shared" si="7"/>
      </c>
      <c r="U17" s="65"/>
      <c r="V17" s="61">
        <f>IF(ISNA(MATCH(CONCATENATE(V$2,$A17),'Výsledková listina'!$V:$V,0)),"",INDEX('Výsledková listina'!$B:$B,MATCH(CONCATENATE(V$2,$A17),'Výsledková listina'!$V:$V,0),1))</f>
      </c>
      <c r="W17" s="4"/>
      <c r="X17" s="42">
        <f t="shared" si="8"/>
      </c>
      <c r="Y17" s="78">
        <f t="shared" si="9"/>
      </c>
      <c r="Z17" s="65"/>
      <c r="AA17" s="61">
        <f>IF(ISNA(MATCH(CONCATENATE(AA$2,$A17),'Výsledková listina'!$V:$V,0)),"",INDEX('Výsledková listina'!$B:$B,MATCH(CONCATENATE(AA$2,$A17),'Výsledková listina'!$V:$V,0),1))</f>
      </c>
      <c r="AB17" s="4"/>
      <c r="AC17" s="42">
        <f t="shared" si="10"/>
      </c>
      <c r="AD17" s="78">
        <f t="shared" si="11"/>
      </c>
      <c r="AE17" s="65"/>
      <c r="AF17" s="61">
        <f>IF(ISNA(MATCH(CONCATENATE(AF$2,$A17),'Výsledková listina'!$V:$V,0)),"",INDEX('Výsledková listina'!$B:$B,MATCH(CONCATENATE(AF$2,$A17),'Výsledková listina'!$V:$V,0),1))</f>
      </c>
      <c r="AG17" s="4"/>
      <c r="AH17" s="42">
        <f t="shared" si="12"/>
      </c>
      <c r="AI17" s="78">
        <f t="shared" si="13"/>
      </c>
      <c r="AJ17" s="65"/>
      <c r="AK17" s="61">
        <f>IF(ISNA(MATCH(CONCATENATE(AK$2,$A17),'Výsledková listina'!$V:$V,0)),"",INDEX('Výsledková listina'!$B:$B,MATCH(CONCATENATE(AK$2,$A17),'Výsledková listina'!$V:$V,0),1))</f>
      </c>
      <c r="AL17" s="4"/>
      <c r="AM17" s="42">
        <f t="shared" si="14"/>
      </c>
      <c r="AN17" s="78">
        <f t="shared" si="15"/>
      </c>
      <c r="AO17" s="65"/>
      <c r="AP17" s="61">
        <f>IF(ISNA(MATCH(CONCATENATE(AP$2,$A17),'Výsledková listina'!$V:$V,0)),"",INDEX('Výsledková listina'!$B:$B,MATCH(CONCATENATE(AP$2,$A17),'Výsledková listina'!$V:$V,0),1))</f>
      </c>
      <c r="AQ17" s="4"/>
      <c r="AR17" s="42">
        <f t="shared" si="16"/>
      </c>
      <c r="AS17" s="78">
        <f t="shared" si="17"/>
      </c>
      <c r="AT17" s="65"/>
      <c r="AU17" s="61">
        <f>IF(ISNA(MATCH(CONCATENATE(AU$2,$A17),'Výsledková listina'!$V:$V,0)),"",INDEX('Výsledková listina'!$B:$B,MATCH(CONCATENATE(AU$2,$A17),'Výsledková listina'!$V:$V,0),1))</f>
      </c>
      <c r="AV17" s="4"/>
      <c r="AW17" s="42">
        <f t="shared" si="18"/>
      </c>
      <c r="AX17" s="78">
        <f t="shared" si="19"/>
      </c>
      <c r="AY17" s="65"/>
      <c r="AZ17" s="61">
        <f>IF(ISNA(MATCH(CONCATENATE(AZ$2,$A17),'Výsledková listina'!$V:$V,0)),"",INDEX('Výsledková listina'!$B:$B,MATCH(CONCATENATE(AZ$2,$A17),'Výsledková listina'!$V:$V,0),1))</f>
      </c>
      <c r="BA17" s="4"/>
      <c r="BB17" s="42">
        <f t="shared" si="20"/>
      </c>
      <c r="BC17" s="78">
        <f t="shared" si="21"/>
      </c>
      <c r="BD17" s="65"/>
      <c r="BE17" s="61">
        <f>IF(ISNA(MATCH(CONCATENATE(BE$2,$A17),'Výsledková listina'!$V:$V,0)),"",INDEX('Výsledková listina'!$B:$B,MATCH(CONCATENATE(BE$2,$A17),'Výsledková listina'!$V:$V,0),1))</f>
      </c>
      <c r="BF17" s="4"/>
      <c r="BG17" s="42">
        <f t="shared" si="22"/>
      </c>
      <c r="BH17" s="78">
        <f t="shared" si="23"/>
      </c>
      <c r="BI17" s="65"/>
      <c r="BJ17" s="61">
        <f>IF(ISNA(MATCH(CONCATENATE(BJ$2,$A17),'Výsledková listina'!$V:$V,0)),"",INDEX('Výsledková listina'!$B:$B,MATCH(CONCATENATE(BJ$2,$A17),'Výsledková listina'!$V:$V,0),1))</f>
      </c>
      <c r="BK17" s="4"/>
      <c r="BL17" s="42">
        <f t="shared" si="24"/>
      </c>
      <c r="BM17" s="78">
        <f t="shared" si="25"/>
      </c>
      <c r="BN17" s="65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</row>
    <row r="18" spans="1:137" s="10" customFormat="1" ht="34.5" customHeight="1">
      <c r="A18" s="5">
        <v>15</v>
      </c>
      <c r="B18" s="61">
        <f>IF(ISNA(MATCH(CONCATENATE(B$2,$A18),'Výsledková listina'!$V:$V,0)),"",INDEX('Výsledková listina'!$B:$B,MATCH(CONCATENATE(B$2,$A18),'Výsledková listina'!$V:$V,0),1))</f>
      </c>
      <c r="C18" s="4"/>
      <c r="D18" s="42">
        <f>IF(C18="","",RANK(C18,C:C,0))</f>
      </c>
      <c r="E18" s="78">
        <f>IF(C18="","",((RANK(C18,C:C,0))+(FREQUENCY(D:D,D18)))/2)</f>
      </c>
      <c r="F18" s="65"/>
      <c r="G18" s="61">
        <f>IF(ISNA(MATCH(CONCATENATE(G$2,$A18),'Výsledková listina'!$V:$V,0)),"",INDEX('Výsledková listina'!$B:$B,MATCH(CONCATENATE(G$2,$A18),'Výsledková listina'!$V:$V,0),1))</f>
      </c>
      <c r="H18" s="4"/>
      <c r="I18" s="42">
        <f t="shared" si="2"/>
      </c>
      <c r="J18" s="78">
        <f t="shared" si="3"/>
      </c>
      <c r="K18" s="65"/>
      <c r="L18" s="61">
        <f>IF(ISNA(MATCH(CONCATENATE(L$2,$A18),'Výsledková listina'!$V:$V,0)),"",INDEX('Výsledková listina'!$B:$B,MATCH(CONCATENATE(L$2,$A18),'Výsledková listina'!$V:$V,0),1))</f>
      </c>
      <c r="M18" s="4"/>
      <c r="N18" s="42">
        <f t="shared" si="4"/>
      </c>
      <c r="O18" s="78">
        <f t="shared" si="5"/>
      </c>
      <c r="P18" s="65"/>
      <c r="Q18" s="61">
        <f>IF(ISNA(MATCH(CONCATENATE(Q$2,$A18),'Výsledková listina'!$V:$V,0)),"",INDEX('Výsledková listina'!$B:$B,MATCH(CONCATENATE(Q$2,$A18),'Výsledková listina'!$V:$V,0),1))</f>
      </c>
      <c r="R18" s="4"/>
      <c r="S18" s="42">
        <f t="shared" si="6"/>
      </c>
      <c r="T18" s="78">
        <f t="shared" si="7"/>
      </c>
      <c r="U18" s="65"/>
      <c r="V18" s="61">
        <f>IF(ISNA(MATCH(CONCATENATE(V$2,$A18),'Výsledková listina'!$V:$V,0)),"",INDEX('Výsledková listina'!$B:$B,MATCH(CONCATENATE(V$2,$A18),'Výsledková listina'!$V:$V,0),1))</f>
      </c>
      <c r="W18" s="4"/>
      <c r="X18" s="42">
        <f t="shared" si="8"/>
      </c>
      <c r="Y18" s="78">
        <f t="shared" si="9"/>
      </c>
      <c r="Z18" s="65"/>
      <c r="AA18" s="61">
        <f>IF(ISNA(MATCH(CONCATENATE(AA$2,$A18),'Výsledková listina'!$V:$V,0)),"",INDEX('Výsledková listina'!$B:$B,MATCH(CONCATENATE(AA$2,$A18),'Výsledková listina'!$V:$V,0),1))</f>
      </c>
      <c r="AB18" s="4"/>
      <c r="AC18" s="42">
        <f t="shared" si="10"/>
      </c>
      <c r="AD18" s="78">
        <f t="shared" si="11"/>
      </c>
      <c r="AE18" s="65"/>
      <c r="AF18" s="61">
        <f>IF(ISNA(MATCH(CONCATENATE(AF$2,$A18),'Výsledková listina'!$V:$V,0)),"",INDEX('Výsledková listina'!$B:$B,MATCH(CONCATENATE(AF$2,$A18),'Výsledková listina'!$V:$V,0),1))</f>
      </c>
      <c r="AG18" s="4"/>
      <c r="AH18" s="42">
        <f t="shared" si="12"/>
      </c>
      <c r="AI18" s="78">
        <f t="shared" si="13"/>
      </c>
      <c r="AJ18" s="65"/>
      <c r="AK18" s="61">
        <f>IF(ISNA(MATCH(CONCATENATE(AK$2,$A18),'Výsledková listina'!$V:$V,0)),"",INDEX('Výsledková listina'!$B:$B,MATCH(CONCATENATE(AK$2,$A18),'Výsledková listina'!$V:$V,0),1))</f>
      </c>
      <c r="AL18" s="4"/>
      <c r="AM18" s="42">
        <f t="shared" si="14"/>
      </c>
      <c r="AN18" s="78">
        <f t="shared" si="15"/>
      </c>
      <c r="AO18" s="65"/>
      <c r="AP18" s="61">
        <f>IF(ISNA(MATCH(CONCATENATE(AP$2,$A18),'Výsledková listina'!$V:$V,0)),"",INDEX('Výsledková listina'!$B:$B,MATCH(CONCATENATE(AP$2,$A18),'Výsledková listina'!$V:$V,0),1))</f>
      </c>
      <c r="AQ18" s="4"/>
      <c r="AR18" s="42">
        <f t="shared" si="16"/>
      </c>
      <c r="AS18" s="78">
        <f t="shared" si="17"/>
      </c>
      <c r="AT18" s="65"/>
      <c r="AU18" s="61">
        <f>IF(ISNA(MATCH(CONCATENATE(AU$2,$A18),'Výsledková listina'!$V:$V,0)),"",INDEX('Výsledková listina'!$B:$B,MATCH(CONCATENATE(AU$2,$A18),'Výsledková listina'!$V:$V,0),1))</f>
      </c>
      <c r="AV18" s="4"/>
      <c r="AW18" s="42">
        <f t="shared" si="18"/>
      </c>
      <c r="AX18" s="78">
        <f t="shared" si="19"/>
      </c>
      <c r="AY18" s="65"/>
      <c r="AZ18" s="61">
        <f>IF(ISNA(MATCH(CONCATENATE(AZ$2,$A18),'Výsledková listina'!$V:$V,0)),"",INDEX('Výsledková listina'!$B:$B,MATCH(CONCATENATE(AZ$2,$A18),'Výsledková listina'!$V:$V,0),1))</f>
      </c>
      <c r="BA18" s="4"/>
      <c r="BB18" s="42">
        <f t="shared" si="20"/>
      </c>
      <c r="BC18" s="78">
        <f t="shared" si="21"/>
      </c>
      <c r="BD18" s="65"/>
      <c r="BE18" s="61">
        <f>IF(ISNA(MATCH(CONCATENATE(BE$2,$A18),'Výsledková listina'!$V:$V,0)),"",INDEX('Výsledková listina'!$B:$B,MATCH(CONCATENATE(BE$2,$A18),'Výsledková listina'!$V:$V,0),1))</f>
      </c>
      <c r="BF18" s="4"/>
      <c r="BG18" s="42">
        <f t="shared" si="22"/>
      </c>
      <c r="BH18" s="78">
        <f t="shared" si="23"/>
      </c>
      <c r="BI18" s="65"/>
      <c r="BJ18" s="61">
        <f>IF(ISNA(MATCH(CONCATENATE(BJ$2,$A18),'Výsledková listina'!$V:$V,0)),"",INDEX('Výsledková listina'!$B:$B,MATCH(CONCATENATE(BJ$2,$A18),'Výsledková listina'!$V:$V,0),1))</f>
      </c>
      <c r="BK18" s="4"/>
      <c r="BL18" s="42">
        <f t="shared" si="24"/>
      </c>
      <c r="BM18" s="78">
        <f t="shared" si="25"/>
      </c>
      <c r="BN18" s="65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</row>
    <row r="19" spans="1:137" s="10" customFormat="1" ht="34.5" customHeight="1">
      <c r="A19" s="5">
        <v>16</v>
      </c>
      <c r="B19" s="61">
        <f>IF(ISNA(MATCH(CONCATENATE(B$2,$A19),'Výsledková listina'!$V:$V,0)),"",INDEX('Výsledková listina'!$B:$B,MATCH(CONCATENATE(B$2,$A19),'Výsledková listina'!$V:$V,0),1))</f>
      </c>
      <c r="C19" s="4"/>
      <c r="D19" s="42">
        <f>IF(C19="","",RANK(C19,C:C,0))</f>
      </c>
      <c r="E19" s="78">
        <f>IF(C19="","",((RANK(C19,C:C,0))+(FREQUENCY(D:D,D19)))/2)</f>
      </c>
      <c r="F19" s="65"/>
      <c r="G19" s="61">
        <f>IF(ISNA(MATCH(CONCATENATE(G$2,$A19),'Výsledková listina'!$V:$V,0)),"",INDEX('Výsledková listina'!$B:$B,MATCH(CONCATENATE(G$2,$A19),'Výsledková listina'!$V:$V,0),1))</f>
      </c>
      <c r="H19" s="4"/>
      <c r="I19" s="42">
        <f t="shared" si="2"/>
      </c>
      <c r="J19" s="78">
        <f t="shared" si="3"/>
      </c>
      <c r="K19" s="65"/>
      <c r="L19" s="61">
        <f>IF(ISNA(MATCH(CONCATENATE(L$2,$A19),'Výsledková listina'!$V:$V,0)),"",INDEX('Výsledková listina'!$B:$B,MATCH(CONCATENATE(L$2,$A19),'Výsledková listina'!$V:$V,0),1))</f>
      </c>
      <c r="M19" s="4"/>
      <c r="N19" s="42">
        <f t="shared" si="4"/>
      </c>
      <c r="O19" s="78">
        <f t="shared" si="5"/>
      </c>
      <c r="P19" s="65"/>
      <c r="Q19" s="61">
        <f>IF(ISNA(MATCH(CONCATENATE(Q$2,$A19),'Výsledková listina'!$V:$V,0)),"",INDEX('Výsledková listina'!$B:$B,MATCH(CONCATENATE(Q$2,$A19),'Výsledková listina'!$V:$V,0),1))</f>
      </c>
      <c r="R19" s="4"/>
      <c r="S19" s="42">
        <f t="shared" si="6"/>
      </c>
      <c r="T19" s="78">
        <f t="shared" si="7"/>
      </c>
      <c r="U19" s="65"/>
      <c r="V19" s="61">
        <f>IF(ISNA(MATCH(CONCATENATE(V$2,$A19),'Výsledková listina'!$V:$V,0)),"",INDEX('Výsledková listina'!$B:$B,MATCH(CONCATENATE(V$2,$A19),'Výsledková listina'!$V:$V,0),1))</f>
      </c>
      <c r="W19" s="4"/>
      <c r="X19" s="42">
        <f t="shared" si="8"/>
      </c>
      <c r="Y19" s="78">
        <f t="shared" si="9"/>
      </c>
      <c r="Z19" s="65"/>
      <c r="AA19" s="61">
        <f>IF(ISNA(MATCH(CONCATENATE(AA$2,$A19),'Výsledková listina'!$V:$V,0)),"",INDEX('Výsledková listina'!$B:$B,MATCH(CONCATENATE(AA$2,$A19),'Výsledková listina'!$V:$V,0),1))</f>
      </c>
      <c r="AB19" s="4"/>
      <c r="AC19" s="42">
        <f t="shared" si="10"/>
      </c>
      <c r="AD19" s="78">
        <f t="shared" si="11"/>
      </c>
      <c r="AE19" s="65"/>
      <c r="AF19" s="61">
        <f>IF(ISNA(MATCH(CONCATENATE(AF$2,$A19),'Výsledková listina'!$V:$V,0)),"",INDEX('Výsledková listina'!$B:$B,MATCH(CONCATENATE(AF$2,$A19),'Výsledková listina'!$V:$V,0),1))</f>
      </c>
      <c r="AG19" s="4"/>
      <c r="AH19" s="42">
        <f t="shared" si="12"/>
      </c>
      <c r="AI19" s="78">
        <f t="shared" si="13"/>
      </c>
      <c r="AJ19" s="65"/>
      <c r="AK19" s="61">
        <f>IF(ISNA(MATCH(CONCATENATE(AK$2,$A19),'Výsledková listina'!$V:$V,0)),"",INDEX('Výsledková listina'!$B:$B,MATCH(CONCATENATE(AK$2,$A19),'Výsledková listina'!$V:$V,0),1))</f>
      </c>
      <c r="AL19" s="4"/>
      <c r="AM19" s="42">
        <f t="shared" si="14"/>
      </c>
      <c r="AN19" s="78">
        <f t="shared" si="15"/>
      </c>
      <c r="AO19" s="65"/>
      <c r="AP19" s="61">
        <f>IF(ISNA(MATCH(CONCATENATE(AP$2,$A19),'Výsledková listina'!$V:$V,0)),"",INDEX('Výsledková listina'!$B:$B,MATCH(CONCATENATE(AP$2,$A19),'Výsledková listina'!$V:$V,0),1))</f>
      </c>
      <c r="AQ19" s="4"/>
      <c r="AR19" s="42">
        <f t="shared" si="16"/>
      </c>
      <c r="AS19" s="78">
        <f t="shared" si="17"/>
      </c>
      <c r="AT19" s="65"/>
      <c r="AU19" s="61">
        <f>IF(ISNA(MATCH(CONCATENATE(AU$2,$A19),'Výsledková listina'!$V:$V,0)),"",INDEX('Výsledková listina'!$B:$B,MATCH(CONCATENATE(AU$2,$A19),'Výsledková listina'!$V:$V,0),1))</f>
      </c>
      <c r="AV19" s="4"/>
      <c r="AW19" s="42">
        <f t="shared" si="18"/>
      </c>
      <c r="AX19" s="78">
        <f t="shared" si="19"/>
      </c>
      <c r="AY19" s="65"/>
      <c r="AZ19" s="61">
        <f>IF(ISNA(MATCH(CONCATENATE(AZ$2,$A19),'Výsledková listina'!$V:$V,0)),"",INDEX('Výsledková listina'!$B:$B,MATCH(CONCATENATE(AZ$2,$A19),'Výsledková listina'!$V:$V,0),1))</f>
      </c>
      <c r="BA19" s="4"/>
      <c r="BB19" s="42">
        <f t="shared" si="20"/>
      </c>
      <c r="BC19" s="78">
        <f t="shared" si="21"/>
      </c>
      <c r="BD19" s="65"/>
      <c r="BE19" s="61">
        <f>IF(ISNA(MATCH(CONCATENATE(BE$2,$A19),'Výsledková listina'!$V:$V,0)),"",INDEX('Výsledková listina'!$B:$B,MATCH(CONCATENATE(BE$2,$A19),'Výsledková listina'!$V:$V,0),1))</f>
      </c>
      <c r="BF19" s="4"/>
      <c r="BG19" s="42">
        <f t="shared" si="22"/>
      </c>
      <c r="BH19" s="78">
        <f t="shared" si="23"/>
      </c>
      <c r="BI19" s="65"/>
      <c r="BJ19" s="61">
        <f>IF(ISNA(MATCH(CONCATENATE(BJ$2,$A19),'Výsledková listina'!$V:$V,0)),"",INDEX('Výsledková listina'!$B:$B,MATCH(CONCATENATE(BJ$2,$A19),'Výsledková listina'!$V:$V,0),1))</f>
      </c>
      <c r="BK19" s="4"/>
      <c r="BL19" s="42">
        <f t="shared" si="24"/>
      </c>
      <c r="BM19" s="78">
        <f t="shared" si="25"/>
      </c>
      <c r="BN19" s="65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</row>
    <row r="20" spans="1:137" s="10" customFormat="1" ht="34.5" customHeight="1">
      <c r="A20" s="5">
        <v>17</v>
      </c>
      <c r="B20" s="61">
        <f>IF(ISNA(MATCH(CONCATENATE(B$2,$A20),'Výsledková listina'!$V:$V,0)),"",INDEX('Výsledková listina'!$B:$B,MATCH(CONCATENATE(B$2,$A20),'Výsledková listina'!$V:$V,0),1))</f>
      </c>
      <c r="C20" s="4"/>
      <c r="D20" s="42">
        <f>IF(C20="","",RANK(C20,C:C,0))</f>
      </c>
      <c r="E20" s="78">
        <f>IF(C20="","",((RANK(C20,C:C,0))+(FREQUENCY(D:D,D20)))/2)</f>
      </c>
      <c r="F20" s="65"/>
      <c r="G20" s="61">
        <f>IF(ISNA(MATCH(CONCATENATE(G$2,$A20),'Výsledková listina'!$V:$V,0)),"",INDEX('Výsledková listina'!$B:$B,MATCH(CONCATENATE(G$2,$A20),'Výsledková listina'!$V:$V,0),1))</f>
      </c>
      <c r="H20" s="4"/>
      <c r="I20" s="42">
        <f t="shared" si="2"/>
      </c>
      <c r="J20" s="78">
        <f t="shared" si="3"/>
      </c>
      <c r="K20" s="65"/>
      <c r="L20" s="61">
        <f>IF(ISNA(MATCH(CONCATENATE(L$2,$A20),'Výsledková listina'!$V:$V,0)),"",INDEX('Výsledková listina'!$B:$B,MATCH(CONCATENATE(L$2,$A20),'Výsledková listina'!$V:$V,0),1))</f>
      </c>
      <c r="M20" s="4"/>
      <c r="N20" s="42">
        <f t="shared" si="4"/>
      </c>
      <c r="O20" s="78">
        <f t="shared" si="5"/>
      </c>
      <c r="P20" s="65"/>
      <c r="Q20" s="61">
        <f>IF(ISNA(MATCH(CONCATENATE(Q$2,$A20),'Výsledková listina'!$V:$V,0)),"",INDEX('Výsledková listina'!$B:$B,MATCH(CONCATENATE(Q$2,$A20),'Výsledková listina'!$V:$V,0),1))</f>
      </c>
      <c r="R20" s="4"/>
      <c r="S20" s="42">
        <f t="shared" si="6"/>
      </c>
      <c r="T20" s="78">
        <f t="shared" si="7"/>
      </c>
      <c r="U20" s="65"/>
      <c r="V20" s="61">
        <f>IF(ISNA(MATCH(CONCATENATE(V$2,$A20),'Výsledková listina'!$V:$V,0)),"",INDEX('Výsledková listina'!$B:$B,MATCH(CONCATENATE(V$2,$A20),'Výsledková listina'!$V:$V,0),1))</f>
      </c>
      <c r="W20" s="4"/>
      <c r="X20" s="42">
        <f t="shared" si="8"/>
      </c>
      <c r="Y20" s="78">
        <f t="shared" si="9"/>
      </c>
      <c r="Z20" s="65"/>
      <c r="AA20" s="61">
        <f>IF(ISNA(MATCH(CONCATENATE(AA$2,$A20),'Výsledková listina'!$V:$V,0)),"",INDEX('Výsledková listina'!$B:$B,MATCH(CONCATENATE(AA$2,$A20),'Výsledková listina'!$V:$V,0),1))</f>
      </c>
      <c r="AB20" s="4"/>
      <c r="AC20" s="42">
        <f t="shared" si="10"/>
      </c>
      <c r="AD20" s="78">
        <f t="shared" si="11"/>
      </c>
      <c r="AE20" s="65"/>
      <c r="AF20" s="61">
        <f>IF(ISNA(MATCH(CONCATENATE(AF$2,$A20),'Výsledková listina'!$V:$V,0)),"",INDEX('Výsledková listina'!$B:$B,MATCH(CONCATENATE(AF$2,$A20),'Výsledková listina'!$V:$V,0),1))</f>
      </c>
      <c r="AG20" s="4"/>
      <c r="AH20" s="42">
        <f t="shared" si="12"/>
      </c>
      <c r="AI20" s="78">
        <f t="shared" si="13"/>
      </c>
      <c r="AJ20" s="65"/>
      <c r="AK20" s="61">
        <f>IF(ISNA(MATCH(CONCATENATE(AK$2,$A20),'Výsledková listina'!$V:$V,0)),"",INDEX('Výsledková listina'!$B:$B,MATCH(CONCATENATE(AK$2,$A20),'Výsledková listina'!$V:$V,0),1))</f>
      </c>
      <c r="AL20" s="4"/>
      <c r="AM20" s="42">
        <f t="shared" si="14"/>
      </c>
      <c r="AN20" s="78">
        <f t="shared" si="15"/>
      </c>
      <c r="AO20" s="65"/>
      <c r="AP20" s="61">
        <f>IF(ISNA(MATCH(CONCATENATE(AP$2,$A20),'Výsledková listina'!$V:$V,0)),"",INDEX('Výsledková listina'!$B:$B,MATCH(CONCATENATE(AP$2,$A20),'Výsledková listina'!$V:$V,0),1))</f>
      </c>
      <c r="AQ20" s="4"/>
      <c r="AR20" s="42">
        <f t="shared" si="16"/>
      </c>
      <c r="AS20" s="78">
        <f t="shared" si="17"/>
      </c>
      <c r="AT20" s="65"/>
      <c r="AU20" s="61">
        <f>IF(ISNA(MATCH(CONCATENATE(AU$2,$A20),'Výsledková listina'!$V:$V,0)),"",INDEX('Výsledková listina'!$B:$B,MATCH(CONCATENATE(AU$2,$A20),'Výsledková listina'!$V:$V,0),1))</f>
      </c>
      <c r="AV20" s="4"/>
      <c r="AW20" s="42">
        <f t="shared" si="18"/>
      </c>
      <c r="AX20" s="78">
        <f t="shared" si="19"/>
      </c>
      <c r="AY20" s="65"/>
      <c r="AZ20" s="61">
        <f>IF(ISNA(MATCH(CONCATENATE(AZ$2,$A20),'Výsledková listina'!$V:$V,0)),"",INDEX('Výsledková listina'!$B:$B,MATCH(CONCATENATE(AZ$2,$A20),'Výsledková listina'!$V:$V,0),1))</f>
      </c>
      <c r="BA20" s="4"/>
      <c r="BB20" s="42">
        <f t="shared" si="20"/>
      </c>
      <c r="BC20" s="78">
        <f t="shared" si="21"/>
      </c>
      <c r="BD20" s="65"/>
      <c r="BE20" s="61">
        <f>IF(ISNA(MATCH(CONCATENATE(BE$2,$A20),'Výsledková listina'!$V:$V,0)),"",INDEX('Výsledková listina'!$B:$B,MATCH(CONCATENATE(BE$2,$A20),'Výsledková listina'!$V:$V,0),1))</f>
      </c>
      <c r="BF20" s="4"/>
      <c r="BG20" s="42">
        <f t="shared" si="22"/>
      </c>
      <c r="BH20" s="78">
        <f t="shared" si="23"/>
      </c>
      <c r="BI20" s="65"/>
      <c r="BJ20" s="61">
        <f>IF(ISNA(MATCH(CONCATENATE(BJ$2,$A20),'Výsledková listina'!$V:$V,0)),"",INDEX('Výsledková listina'!$B:$B,MATCH(CONCATENATE(BJ$2,$A20),'Výsledková listina'!$V:$V,0),1))</f>
      </c>
      <c r="BK20" s="4"/>
      <c r="BL20" s="42">
        <f t="shared" si="24"/>
      </c>
      <c r="BM20" s="78">
        <f t="shared" si="25"/>
      </c>
      <c r="BN20" s="65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</row>
    <row r="21" spans="1:137" s="10" customFormat="1" ht="34.5" customHeight="1">
      <c r="A21" s="5">
        <v>18</v>
      </c>
      <c r="B21" s="61">
        <f>IF(ISNA(MATCH(CONCATENATE(B$2,$A21),'Výsledková listina'!$V:$V,0)),"",INDEX('Výsledková listina'!$B:$B,MATCH(CONCATENATE(B$2,$A21),'Výsledková listina'!$V:$V,0),1))</f>
      </c>
      <c r="C21" s="4"/>
      <c r="D21" s="42">
        <f>IF(C21="","",RANK(C21,C:C,0))</f>
      </c>
      <c r="E21" s="78">
        <f>IF(C21="","",((RANK(C21,C:C,0))+(FREQUENCY(D:D,D21)))/2)</f>
      </c>
      <c r="F21" s="65"/>
      <c r="G21" s="61">
        <f>IF(ISNA(MATCH(CONCATENATE(G$2,$A21),'Výsledková listina'!$V:$V,0)),"",INDEX('Výsledková listina'!$B:$B,MATCH(CONCATENATE(G$2,$A21),'Výsledková listina'!$V:$V,0),1))</f>
      </c>
      <c r="H21" s="4"/>
      <c r="I21" s="42">
        <f t="shared" si="2"/>
      </c>
      <c r="J21" s="78">
        <f t="shared" si="3"/>
      </c>
      <c r="K21" s="65"/>
      <c r="L21" s="61">
        <f>IF(ISNA(MATCH(CONCATENATE(L$2,$A21),'Výsledková listina'!$V:$V,0)),"",INDEX('Výsledková listina'!$B:$B,MATCH(CONCATENATE(L$2,$A21),'Výsledková listina'!$V:$V,0),1))</f>
      </c>
      <c r="M21" s="4"/>
      <c r="N21" s="42">
        <f t="shared" si="4"/>
      </c>
      <c r="O21" s="78">
        <f t="shared" si="5"/>
      </c>
      <c r="P21" s="65"/>
      <c r="Q21" s="61">
        <f>IF(ISNA(MATCH(CONCATENATE(Q$2,$A21),'Výsledková listina'!$V:$V,0)),"",INDEX('Výsledková listina'!$B:$B,MATCH(CONCATENATE(Q$2,$A21),'Výsledková listina'!$V:$V,0),1))</f>
      </c>
      <c r="R21" s="4"/>
      <c r="S21" s="42">
        <f t="shared" si="6"/>
      </c>
      <c r="T21" s="78">
        <f t="shared" si="7"/>
      </c>
      <c r="U21" s="65"/>
      <c r="V21" s="61">
        <f>IF(ISNA(MATCH(CONCATENATE(V$2,$A21),'Výsledková listina'!$V:$V,0)),"",INDEX('Výsledková listina'!$B:$B,MATCH(CONCATENATE(V$2,$A21),'Výsledková listina'!$V:$V,0),1))</f>
      </c>
      <c r="W21" s="4"/>
      <c r="X21" s="42">
        <f t="shared" si="8"/>
      </c>
      <c r="Y21" s="78">
        <f t="shared" si="9"/>
      </c>
      <c r="Z21" s="65"/>
      <c r="AA21" s="61">
        <f>IF(ISNA(MATCH(CONCATENATE(AA$2,$A21),'Výsledková listina'!$V:$V,0)),"",INDEX('Výsledková listina'!$B:$B,MATCH(CONCATENATE(AA$2,$A21),'Výsledková listina'!$V:$V,0),1))</f>
      </c>
      <c r="AB21" s="4"/>
      <c r="AC21" s="42">
        <f t="shared" si="10"/>
      </c>
      <c r="AD21" s="78">
        <f t="shared" si="11"/>
      </c>
      <c r="AE21" s="65"/>
      <c r="AF21" s="61">
        <f>IF(ISNA(MATCH(CONCATENATE(AF$2,$A21),'Výsledková listina'!$V:$V,0)),"",INDEX('Výsledková listina'!$B:$B,MATCH(CONCATENATE(AF$2,$A21),'Výsledková listina'!$V:$V,0),1))</f>
      </c>
      <c r="AG21" s="4"/>
      <c r="AH21" s="42">
        <f t="shared" si="12"/>
      </c>
      <c r="AI21" s="78">
        <f t="shared" si="13"/>
      </c>
      <c r="AJ21" s="65"/>
      <c r="AK21" s="61">
        <f>IF(ISNA(MATCH(CONCATENATE(AK$2,$A21),'Výsledková listina'!$V:$V,0)),"",INDEX('Výsledková listina'!$B:$B,MATCH(CONCATENATE(AK$2,$A21),'Výsledková listina'!$V:$V,0),1))</f>
      </c>
      <c r="AL21" s="4"/>
      <c r="AM21" s="42">
        <f t="shared" si="14"/>
      </c>
      <c r="AN21" s="78">
        <f t="shared" si="15"/>
      </c>
      <c r="AO21" s="65"/>
      <c r="AP21" s="61">
        <f>IF(ISNA(MATCH(CONCATENATE(AP$2,$A21),'Výsledková listina'!$V:$V,0)),"",INDEX('Výsledková listina'!$B:$B,MATCH(CONCATENATE(AP$2,$A21),'Výsledková listina'!$V:$V,0),1))</f>
      </c>
      <c r="AQ21" s="4"/>
      <c r="AR21" s="42">
        <f t="shared" si="16"/>
      </c>
      <c r="AS21" s="78">
        <f t="shared" si="17"/>
      </c>
      <c r="AT21" s="65"/>
      <c r="AU21" s="61">
        <f>IF(ISNA(MATCH(CONCATENATE(AU$2,$A21),'Výsledková listina'!$V:$V,0)),"",INDEX('Výsledková listina'!$B:$B,MATCH(CONCATENATE(AU$2,$A21),'Výsledková listina'!$V:$V,0),1))</f>
      </c>
      <c r="AV21" s="4"/>
      <c r="AW21" s="42">
        <f t="shared" si="18"/>
      </c>
      <c r="AX21" s="78">
        <f t="shared" si="19"/>
      </c>
      <c r="AY21" s="65"/>
      <c r="AZ21" s="61">
        <f>IF(ISNA(MATCH(CONCATENATE(AZ$2,$A21),'Výsledková listina'!$V:$V,0)),"",INDEX('Výsledková listina'!$B:$B,MATCH(CONCATENATE(AZ$2,$A21),'Výsledková listina'!$V:$V,0),1))</f>
      </c>
      <c r="BA21" s="4"/>
      <c r="BB21" s="42">
        <f t="shared" si="20"/>
      </c>
      <c r="BC21" s="78">
        <f t="shared" si="21"/>
      </c>
      <c r="BD21" s="65"/>
      <c r="BE21" s="61">
        <f>IF(ISNA(MATCH(CONCATENATE(BE$2,$A21),'Výsledková listina'!$V:$V,0)),"",INDEX('Výsledková listina'!$B:$B,MATCH(CONCATENATE(BE$2,$A21),'Výsledková listina'!$V:$V,0),1))</f>
      </c>
      <c r="BF21" s="4"/>
      <c r="BG21" s="42">
        <f t="shared" si="22"/>
      </c>
      <c r="BH21" s="78">
        <f t="shared" si="23"/>
      </c>
      <c r="BI21" s="65"/>
      <c r="BJ21" s="61">
        <f>IF(ISNA(MATCH(CONCATENATE(BJ$2,$A21),'Výsledková listina'!$V:$V,0)),"",INDEX('Výsledková listina'!$B:$B,MATCH(CONCATENATE(BJ$2,$A21),'Výsledková listina'!$V:$V,0),1))</f>
      </c>
      <c r="BK21" s="4"/>
      <c r="BL21" s="42">
        <f t="shared" si="24"/>
      </c>
      <c r="BM21" s="78">
        <f t="shared" si="25"/>
      </c>
      <c r="BN21" s="65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</row>
    <row r="22" spans="1:137" s="10" customFormat="1" ht="34.5" customHeight="1">
      <c r="A22" s="5">
        <v>19</v>
      </c>
      <c r="B22" s="61">
        <f>IF(ISNA(MATCH(CONCATENATE(B$2,$A22),'Výsledková listina'!$V:$V,0)),"",INDEX('Výsledková listina'!$B:$B,MATCH(CONCATENATE(B$2,$A22),'Výsledková listina'!$V:$V,0),1))</f>
      </c>
      <c r="C22" s="4"/>
      <c r="D22" s="42">
        <f>IF(C22="","",RANK(C22,C:C,0))</f>
      </c>
      <c r="E22" s="78">
        <f>IF(C22="","",((RANK(C22,C:C,0))+(FREQUENCY(D:D,D22)))/2)</f>
      </c>
      <c r="F22" s="65"/>
      <c r="G22" s="61">
        <f>IF(ISNA(MATCH(CONCATENATE(G$2,$A22),'Výsledková listina'!$V:$V,0)),"",INDEX('Výsledková listina'!$B:$B,MATCH(CONCATENATE(G$2,$A22),'Výsledková listina'!$V:$V,0),1))</f>
      </c>
      <c r="H22" s="4"/>
      <c r="I22" s="42">
        <f t="shared" si="2"/>
      </c>
      <c r="J22" s="78">
        <f t="shared" si="3"/>
      </c>
      <c r="K22" s="65"/>
      <c r="L22" s="61">
        <f>IF(ISNA(MATCH(CONCATENATE(L$2,$A22),'Výsledková listina'!$V:$V,0)),"",INDEX('Výsledková listina'!$B:$B,MATCH(CONCATENATE(L$2,$A22),'Výsledková listina'!$V:$V,0),1))</f>
      </c>
      <c r="M22" s="4"/>
      <c r="N22" s="42">
        <f t="shared" si="4"/>
      </c>
      <c r="O22" s="78">
        <f t="shared" si="5"/>
      </c>
      <c r="P22" s="65"/>
      <c r="Q22" s="61">
        <f>IF(ISNA(MATCH(CONCATENATE(Q$2,$A22),'Výsledková listina'!$V:$V,0)),"",INDEX('Výsledková listina'!$B:$B,MATCH(CONCATENATE(Q$2,$A22),'Výsledková listina'!$V:$V,0),1))</f>
      </c>
      <c r="R22" s="4"/>
      <c r="S22" s="42">
        <f t="shared" si="6"/>
      </c>
      <c r="T22" s="78">
        <f t="shared" si="7"/>
      </c>
      <c r="U22" s="65"/>
      <c r="V22" s="61">
        <f>IF(ISNA(MATCH(CONCATENATE(V$2,$A22),'Výsledková listina'!$V:$V,0)),"",INDEX('Výsledková listina'!$B:$B,MATCH(CONCATENATE(V$2,$A22),'Výsledková listina'!$V:$V,0),1))</f>
      </c>
      <c r="W22" s="4"/>
      <c r="X22" s="42">
        <f t="shared" si="8"/>
      </c>
      <c r="Y22" s="78">
        <f t="shared" si="9"/>
      </c>
      <c r="Z22" s="65"/>
      <c r="AA22" s="61">
        <f>IF(ISNA(MATCH(CONCATENATE(AA$2,$A22),'Výsledková listina'!$V:$V,0)),"",INDEX('Výsledková listina'!$B:$B,MATCH(CONCATENATE(AA$2,$A22),'Výsledková listina'!$V:$V,0),1))</f>
      </c>
      <c r="AB22" s="4"/>
      <c r="AC22" s="42">
        <f t="shared" si="10"/>
      </c>
      <c r="AD22" s="78">
        <f t="shared" si="11"/>
      </c>
      <c r="AE22" s="65"/>
      <c r="AF22" s="61">
        <f>IF(ISNA(MATCH(CONCATENATE(AF$2,$A22),'Výsledková listina'!$V:$V,0)),"",INDEX('Výsledková listina'!$B:$B,MATCH(CONCATENATE(AF$2,$A22),'Výsledková listina'!$V:$V,0),1))</f>
      </c>
      <c r="AG22" s="4"/>
      <c r="AH22" s="42">
        <f t="shared" si="12"/>
      </c>
      <c r="AI22" s="78">
        <f t="shared" si="13"/>
      </c>
      <c r="AJ22" s="65"/>
      <c r="AK22" s="61">
        <f>IF(ISNA(MATCH(CONCATENATE(AK$2,$A22),'Výsledková listina'!$V:$V,0)),"",INDEX('Výsledková listina'!$B:$B,MATCH(CONCATENATE(AK$2,$A22),'Výsledková listina'!$V:$V,0),1))</f>
      </c>
      <c r="AL22" s="4"/>
      <c r="AM22" s="42">
        <f t="shared" si="14"/>
      </c>
      <c r="AN22" s="78">
        <f t="shared" si="15"/>
      </c>
      <c r="AO22" s="65"/>
      <c r="AP22" s="61">
        <f>IF(ISNA(MATCH(CONCATENATE(AP$2,$A22),'Výsledková listina'!$V:$V,0)),"",INDEX('Výsledková listina'!$B:$B,MATCH(CONCATENATE(AP$2,$A22),'Výsledková listina'!$V:$V,0),1))</f>
      </c>
      <c r="AQ22" s="4"/>
      <c r="AR22" s="42">
        <f t="shared" si="16"/>
      </c>
      <c r="AS22" s="78">
        <f t="shared" si="17"/>
      </c>
      <c r="AT22" s="65"/>
      <c r="AU22" s="61">
        <f>IF(ISNA(MATCH(CONCATENATE(AU$2,$A22),'Výsledková listina'!$V:$V,0)),"",INDEX('Výsledková listina'!$B:$B,MATCH(CONCATENATE(AU$2,$A22),'Výsledková listina'!$V:$V,0),1))</f>
      </c>
      <c r="AV22" s="4"/>
      <c r="AW22" s="42">
        <f t="shared" si="18"/>
      </c>
      <c r="AX22" s="78">
        <f t="shared" si="19"/>
      </c>
      <c r="AY22" s="65"/>
      <c r="AZ22" s="61">
        <f>IF(ISNA(MATCH(CONCATENATE(AZ$2,$A22),'Výsledková listina'!$V:$V,0)),"",INDEX('Výsledková listina'!$B:$B,MATCH(CONCATENATE(AZ$2,$A22),'Výsledková listina'!$V:$V,0),1))</f>
      </c>
      <c r="BA22" s="4"/>
      <c r="BB22" s="42">
        <f t="shared" si="20"/>
      </c>
      <c r="BC22" s="78">
        <f t="shared" si="21"/>
      </c>
      <c r="BD22" s="65"/>
      <c r="BE22" s="61">
        <f>IF(ISNA(MATCH(CONCATENATE(BE$2,$A22),'Výsledková listina'!$V:$V,0)),"",INDEX('Výsledková listina'!$B:$B,MATCH(CONCATENATE(BE$2,$A22),'Výsledková listina'!$V:$V,0),1))</f>
      </c>
      <c r="BF22" s="4"/>
      <c r="BG22" s="42">
        <f t="shared" si="22"/>
      </c>
      <c r="BH22" s="78">
        <f t="shared" si="23"/>
      </c>
      <c r="BI22" s="65"/>
      <c r="BJ22" s="61">
        <f>IF(ISNA(MATCH(CONCATENATE(BJ$2,$A22),'Výsledková listina'!$V:$V,0)),"",INDEX('Výsledková listina'!$B:$B,MATCH(CONCATENATE(BJ$2,$A22),'Výsledková listina'!$V:$V,0),1))</f>
      </c>
      <c r="BK22" s="4"/>
      <c r="BL22" s="42">
        <f t="shared" si="24"/>
      </c>
      <c r="BM22" s="78">
        <f t="shared" si="25"/>
      </c>
      <c r="BN22" s="65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</row>
    <row r="23" spans="1:137" s="10" customFormat="1" ht="34.5" customHeight="1">
      <c r="A23" s="5">
        <v>20</v>
      </c>
      <c r="B23" s="61">
        <f>IF(ISNA(MATCH(CONCATENATE(B$2,$A23),'Výsledková listina'!$V:$V,0)),"",INDEX('Výsledková listina'!$B:$B,MATCH(CONCATENATE(B$2,$A23),'Výsledková listina'!$V:$V,0),1))</f>
      </c>
      <c r="C23" s="4"/>
      <c r="D23" s="42">
        <f>IF(C23="","",RANK(C23,C:C,0))</f>
      </c>
      <c r="E23" s="78">
        <f>IF(C23="","",((RANK(C23,C:C,0))+(FREQUENCY(D:D,D23)))/2)</f>
      </c>
      <c r="F23" s="65"/>
      <c r="G23" s="61">
        <f>IF(ISNA(MATCH(CONCATENATE(G$2,$A23),'Výsledková listina'!$V:$V,0)),"",INDEX('Výsledková listina'!$B:$B,MATCH(CONCATENATE(G$2,$A23),'Výsledková listina'!$V:$V,0),1))</f>
      </c>
      <c r="H23" s="4"/>
      <c r="I23" s="42">
        <f t="shared" si="2"/>
      </c>
      <c r="J23" s="78">
        <f t="shared" si="3"/>
      </c>
      <c r="K23" s="65"/>
      <c r="L23" s="61">
        <f>IF(ISNA(MATCH(CONCATENATE(L$2,$A23),'Výsledková listina'!$V:$V,0)),"",INDEX('Výsledková listina'!$B:$B,MATCH(CONCATENATE(L$2,$A23),'Výsledková listina'!$V:$V,0),1))</f>
      </c>
      <c r="M23" s="4"/>
      <c r="N23" s="42">
        <f t="shared" si="4"/>
      </c>
      <c r="O23" s="78">
        <f t="shared" si="5"/>
      </c>
      <c r="P23" s="65"/>
      <c r="Q23" s="61">
        <f>IF(ISNA(MATCH(CONCATENATE(Q$2,$A23),'Výsledková listina'!$V:$V,0)),"",INDEX('Výsledková listina'!$B:$B,MATCH(CONCATENATE(Q$2,$A23),'Výsledková listina'!$V:$V,0),1))</f>
      </c>
      <c r="R23" s="4"/>
      <c r="S23" s="42">
        <f t="shared" si="6"/>
      </c>
      <c r="T23" s="78">
        <f t="shared" si="7"/>
      </c>
      <c r="U23" s="65"/>
      <c r="V23" s="61">
        <f>IF(ISNA(MATCH(CONCATENATE(V$2,$A23),'Výsledková listina'!$V:$V,0)),"",INDEX('Výsledková listina'!$B:$B,MATCH(CONCATENATE(V$2,$A23),'Výsledková listina'!$V:$V,0),1))</f>
      </c>
      <c r="W23" s="4"/>
      <c r="X23" s="42">
        <f t="shared" si="8"/>
      </c>
      <c r="Y23" s="78">
        <f t="shared" si="9"/>
      </c>
      <c r="Z23" s="65"/>
      <c r="AA23" s="61">
        <f>IF(ISNA(MATCH(CONCATENATE(AA$2,$A23),'Výsledková listina'!$V:$V,0)),"",INDEX('Výsledková listina'!$B:$B,MATCH(CONCATENATE(AA$2,$A23),'Výsledková listina'!$V:$V,0),1))</f>
      </c>
      <c r="AB23" s="4"/>
      <c r="AC23" s="42">
        <f t="shared" si="10"/>
      </c>
      <c r="AD23" s="78">
        <f t="shared" si="11"/>
      </c>
      <c r="AE23" s="65"/>
      <c r="AF23" s="61">
        <f>IF(ISNA(MATCH(CONCATENATE(AF$2,$A23),'Výsledková listina'!$V:$V,0)),"",INDEX('Výsledková listina'!$B:$B,MATCH(CONCATENATE(AF$2,$A23),'Výsledková listina'!$V:$V,0),1))</f>
      </c>
      <c r="AG23" s="4"/>
      <c r="AH23" s="42">
        <f t="shared" si="12"/>
      </c>
      <c r="AI23" s="78">
        <f t="shared" si="13"/>
      </c>
      <c r="AJ23" s="65"/>
      <c r="AK23" s="61">
        <f>IF(ISNA(MATCH(CONCATENATE(AK$2,$A23),'Výsledková listina'!$V:$V,0)),"",INDEX('Výsledková listina'!$B:$B,MATCH(CONCATENATE(AK$2,$A23),'Výsledková listina'!$V:$V,0),1))</f>
      </c>
      <c r="AL23" s="4"/>
      <c r="AM23" s="42">
        <f t="shared" si="14"/>
      </c>
      <c r="AN23" s="78">
        <f t="shared" si="15"/>
      </c>
      <c r="AO23" s="65"/>
      <c r="AP23" s="61">
        <f>IF(ISNA(MATCH(CONCATENATE(AP$2,$A23),'Výsledková listina'!$V:$V,0)),"",INDEX('Výsledková listina'!$B:$B,MATCH(CONCATENATE(AP$2,$A23),'Výsledková listina'!$V:$V,0),1))</f>
      </c>
      <c r="AQ23" s="4"/>
      <c r="AR23" s="42">
        <f t="shared" si="16"/>
      </c>
      <c r="AS23" s="78">
        <f t="shared" si="17"/>
      </c>
      <c r="AT23" s="65"/>
      <c r="AU23" s="61">
        <f>IF(ISNA(MATCH(CONCATENATE(AU$2,$A23),'Výsledková listina'!$V:$V,0)),"",INDEX('Výsledková listina'!$B:$B,MATCH(CONCATENATE(AU$2,$A23),'Výsledková listina'!$V:$V,0),1))</f>
      </c>
      <c r="AV23" s="4"/>
      <c r="AW23" s="42">
        <f t="shared" si="18"/>
      </c>
      <c r="AX23" s="78">
        <f t="shared" si="19"/>
      </c>
      <c r="AY23" s="65"/>
      <c r="AZ23" s="61">
        <f>IF(ISNA(MATCH(CONCATENATE(AZ$2,$A23),'Výsledková listina'!$V:$V,0)),"",INDEX('Výsledková listina'!$B:$B,MATCH(CONCATENATE(AZ$2,$A23),'Výsledková listina'!$V:$V,0),1))</f>
      </c>
      <c r="BA23" s="4"/>
      <c r="BB23" s="42">
        <f t="shared" si="20"/>
      </c>
      <c r="BC23" s="78">
        <f t="shared" si="21"/>
      </c>
      <c r="BD23" s="65"/>
      <c r="BE23" s="61">
        <f>IF(ISNA(MATCH(CONCATENATE(BE$2,$A23),'Výsledková listina'!$V:$V,0)),"",INDEX('Výsledková listina'!$B:$B,MATCH(CONCATENATE(BE$2,$A23),'Výsledková listina'!$V:$V,0),1))</f>
      </c>
      <c r="BF23" s="4"/>
      <c r="BG23" s="42">
        <f t="shared" si="22"/>
      </c>
      <c r="BH23" s="78">
        <f t="shared" si="23"/>
      </c>
      <c r="BI23" s="65"/>
      <c r="BJ23" s="61">
        <f>IF(ISNA(MATCH(CONCATENATE(BJ$2,$A23),'Výsledková listina'!$V:$V,0)),"",INDEX('Výsledková listina'!$B:$B,MATCH(CONCATENATE(BJ$2,$A23),'Výsledková listina'!$V:$V,0),1))</f>
      </c>
      <c r="BK23" s="4"/>
      <c r="BL23" s="42">
        <f t="shared" si="24"/>
      </c>
      <c r="BM23" s="78">
        <f t="shared" si="25"/>
      </c>
      <c r="BN23" s="65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</row>
    <row r="24" spans="1:137" s="10" customFormat="1" ht="34.5" customHeight="1">
      <c r="A24" s="5">
        <v>21</v>
      </c>
      <c r="B24" s="61">
        <f>IF(ISNA(MATCH(CONCATENATE(B$2,$A24),'Výsledková listina'!$V:$V,0)),"",INDEX('Výsledková listina'!$B:$B,MATCH(CONCATENATE(B$2,$A24),'Výsledková listina'!$V:$V,0),1))</f>
      </c>
      <c r="C24" s="4"/>
      <c r="D24" s="42">
        <f>IF(C24="","",RANK(C24,C:C,0))</f>
      </c>
      <c r="E24" s="78">
        <f>IF(C24="","",((RANK(C24,C:C,0))+(FREQUENCY(D:D,D24)))/2)</f>
      </c>
      <c r="F24" s="65"/>
      <c r="G24" s="61">
        <f>IF(ISNA(MATCH(CONCATENATE(G$2,$A24),'Výsledková listina'!$V:$V,0)),"",INDEX('Výsledková listina'!$B:$B,MATCH(CONCATENATE(G$2,$A24),'Výsledková listina'!$V:$V,0),1))</f>
      </c>
      <c r="H24" s="4"/>
      <c r="I24" s="42">
        <f t="shared" si="2"/>
      </c>
      <c r="J24" s="78">
        <f t="shared" si="3"/>
      </c>
      <c r="K24" s="65"/>
      <c r="L24" s="61">
        <f>IF(ISNA(MATCH(CONCATENATE(L$2,$A24),'Výsledková listina'!$V:$V,0)),"",INDEX('Výsledková listina'!$B:$B,MATCH(CONCATENATE(L$2,$A24),'Výsledková listina'!$V:$V,0),1))</f>
      </c>
      <c r="M24" s="4"/>
      <c r="N24" s="42">
        <f t="shared" si="4"/>
      </c>
      <c r="O24" s="78">
        <f t="shared" si="5"/>
      </c>
      <c r="P24" s="65"/>
      <c r="Q24" s="61">
        <f>IF(ISNA(MATCH(CONCATENATE(Q$2,$A24),'Výsledková listina'!$V:$V,0)),"",INDEX('Výsledková listina'!$B:$B,MATCH(CONCATENATE(Q$2,$A24),'Výsledková listina'!$V:$V,0),1))</f>
      </c>
      <c r="R24" s="4"/>
      <c r="S24" s="42">
        <f t="shared" si="6"/>
      </c>
      <c r="T24" s="78">
        <f t="shared" si="7"/>
      </c>
      <c r="U24" s="65"/>
      <c r="V24" s="61">
        <f>IF(ISNA(MATCH(CONCATENATE(V$2,$A24),'Výsledková listina'!$V:$V,0)),"",INDEX('Výsledková listina'!$B:$B,MATCH(CONCATENATE(V$2,$A24),'Výsledková listina'!$V:$V,0),1))</f>
      </c>
      <c r="W24" s="4"/>
      <c r="X24" s="42">
        <f t="shared" si="8"/>
      </c>
      <c r="Y24" s="78">
        <f t="shared" si="9"/>
      </c>
      <c r="Z24" s="65"/>
      <c r="AA24" s="61">
        <f>IF(ISNA(MATCH(CONCATENATE(AA$2,$A24),'Výsledková listina'!$V:$V,0)),"",INDEX('Výsledková listina'!$B:$B,MATCH(CONCATENATE(AA$2,$A24),'Výsledková listina'!$V:$V,0),1))</f>
      </c>
      <c r="AB24" s="4"/>
      <c r="AC24" s="42">
        <f t="shared" si="10"/>
      </c>
      <c r="AD24" s="78">
        <f t="shared" si="11"/>
      </c>
      <c r="AE24" s="65"/>
      <c r="AF24" s="61">
        <f>IF(ISNA(MATCH(CONCATENATE(AF$2,$A24),'Výsledková listina'!$V:$V,0)),"",INDEX('Výsledková listina'!$B:$B,MATCH(CONCATENATE(AF$2,$A24),'Výsledková listina'!$V:$V,0),1))</f>
      </c>
      <c r="AG24" s="4"/>
      <c r="AH24" s="42">
        <f t="shared" si="12"/>
      </c>
      <c r="AI24" s="78">
        <f t="shared" si="13"/>
      </c>
      <c r="AJ24" s="65"/>
      <c r="AK24" s="61">
        <f>IF(ISNA(MATCH(CONCATENATE(AK$2,$A24),'Výsledková listina'!$V:$V,0)),"",INDEX('Výsledková listina'!$B:$B,MATCH(CONCATENATE(AK$2,$A24),'Výsledková listina'!$V:$V,0),1))</f>
      </c>
      <c r="AL24" s="4"/>
      <c r="AM24" s="42">
        <f t="shared" si="14"/>
      </c>
      <c r="AN24" s="78">
        <f t="shared" si="15"/>
      </c>
      <c r="AO24" s="65"/>
      <c r="AP24" s="61">
        <f>IF(ISNA(MATCH(CONCATENATE(AP$2,$A24),'Výsledková listina'!$V:$V,0)),"",INDEX('Výsledková listina'!$B:$B,MATCH(CONCATENATE(AP$2,$A24),'Výsledková listina'!$V:$V,0),1))</f>
      </c>
      <c r="AQ24" s="4"/>
      <c r="AR24" s="42">
        <f t="shared" si="16"/>
      </c>
      <c r="AS24" s="78">
        <f t="shared" si="17"/>
      </c>
      <c r="AT24" s="65"/>
      <c r="AU24" s="61">
        <f>IF(ISNA(MATCH(CONCATENATE(AU$2,$A24),'Výsledková listina'!$V:$V,0)),"",INDEX('Výsledková listina'!$B:$B,MATCH(CONCATENATE(AU$2,$A24),'Výsledková listina'!$V:$V,0),1))</f>
      </c>
      <c r="AV24" s="4"/>
      <c r="AW24" s="42">
        <f t="shared" si="18"/>
      </c>
      <c r="AX24" s="78">
        <f t="shared" si="19"/>
      </c>
      <c r="AY24" s="65"/>
      <c r="AZ24" s="61">
        <f>IF(ISNA(MATCH(CONCATENATE(AZ$2,$A24),'Výsledková listina'!$V:$V,0)),"",INDEX('Výsledková listina'!$B:$B,MATCH(CONCATENATE(AZ$2,$A24),'Výsledková listina'!$V:$V,0),1))</f>
      </c>
      <c r="BA24" s="4"/>
      <c r="BB24" s="42">
        <f t="shared" si="20"/>
      </c>
      <c r="BC24" s="78">
        <f t="shared" si="21"/>
      </c>
      <c r="BD24" s="65"/>
      <c r="BE24" s="61">
        <f>IF(ISNA(MATCH(CONCATENATE(BE$2,$A24),'Výsledková listina'!$V:$V,0)),"",INDEX('Výsledková listina'!$B:$B,MATCH(CONCATENATE(BE$2,$A24),'Výsledková listina'!$V:$V,0),1))</f>
      </c>
      <c r="BF24" s="4"/>
      <c r="BG24" s="42">
        <f t="shared" si="22"/>
      </c>
      <c r="BH24" s="78">
        <f t="shared" si="23"/>
      </c>
      <c r="BI24" s="65"/>
      <c r="BJ24" s="61">
        <f>IF(ISNA(MATCH(CONCATENATE(BJ$2,$A24),'Výsledková listina'!$V:$V,0)),"",INDEX('Výsledková listina'!$B:$B,MATCH(CONCATENATE(BJ$2,$A24),'Výsledková listina'!$V:$V,0),1))</f>
      </c>
      <c r="BK24" s="4"/>
      <c r="BL24" s="42">
        <f t="shared" si="24"/>
      </c>
      <c r="BM24" s="78">
        <f t="shared" si="25"/>
      </c>
      <c r="BN24" s="65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</row>
    <row r="25" spans="1:137" s="10" customFormat="1" ht="34.5" customHeight="1">
      <c r="A25" s="5">
        <v>22</v>
      </c>
      <c r="B25" s="61">
        <f>IF(ISNA(MATCH(CONCATENATE(B$2,$A25),'Výsledková listina'!$V:$V,0)),"",INDEX('Výsledková listina'!$B:$B,MATCH(CONCATENATE(B$2,$A25),'Výsledková listina'!$V:$V,0),1))</f>
      </c>
      <c r="C25" s="4"/>
      <c r="D25" s="42">
        <f>IF(C25="","",RANK(C25,C:C,0))</f>
      </c>
      <c r="E25" s="78">
        <f>IF(C25="","",((RANK(C25,C:C,0))+(FREQUENCY(D:D,D25)))/2)</f>
      </c>
      <c r="F25" s="65"/>
      <c r="G25" s="61">
        <f>IF(ISNA(MATCH(CONCATENATE(G$2,$A25),'Výsledková listina'!$V:$V,0)),"",INDEX('Výsledková listina'!$B:$B,MATCH(CONCATENATE(G$2,$A25),'Výsledková listina'!$V:$V,0),1))</f>
      </c>
      <c r="H25" s="4"/>
      <c r="I25" s="42">
        <f t="shared" si="2"/>
      </c>
      <c r="J25" s="78">
        <f t="shared" si="3"/>
      </c>
      <c r="K25" s="65"/>
      <c r="L25" s="61">
        <f>IF(ISNA(MATCH(CONCATENATE(L$2,$A25),'Výsledková listina'!$V:$V,0)),"",INDEX('Výsledková listina'!$B:$B,MATCH(CONCATENATE(L$2,$A25),'Výsledková listina'!$V:$V,0),1))</f>
      </c>
      <c r="M25" s="4"/>
      <c r="N25" s="42">
        <f t="shared" si="4"/>
      </c>
      <c r="O25" s="78">
        <f t="shared" si="5"/>
      </c>
      <c r="P25" s="65"/>
      <c r="Q25" s="61">
        <f>IF(ISNA(MATCH(CONCATENATE(Q$2,$A25),'Výsledková listina'!$V:$V,0)),"",INDEX('Výsledková listina'!$B:$B,MATCH(CONCATENATE(Q$2,$A25),'Výsledková listina'!$V:$V,0),1))</f>
      </c>
      <c r="R25" s="4"/>
      <c r="S25" s="42">
        <f t="shared" si="6"/>
      </c>
      <c r="T25" s="78">
        <f t="shared" si="7"/>
      </c>
      <c r="U25" s="65"/>
      <c r="V25" s="61">
        <f>IF(ISNA(MATCH(CONCATENATE(V$2,$A25),'Výsledková listina'!$V:$V,0)),"",INDEX('Výsledková listina'!$B:$B,MATCH(CONCATENATE(V$2,$A25),'Výsledková listina'!$V:$V,0),1))</f>
      </c>
      <c r="W25" s="4"/>
      <c r="X25" s="42">
        <f t="shared" si="8"/>
      </c>
      <c r="Y25" s="78">
        <f t="shared" si="9"/>
      </c>
      <c r="Z25" s="65"/>
      <c r="AA25" s="61">
        <f>IF(ISNA(MATCH(CONCATENATE(AA$2,$A25),'Výsledková listina'!$V:$V,0)),"",INDEX('Výsledková listina'!$B:$B,MATCH(CONCATENATE(AA$2,$A25),'Výsledková listina'!$V:$V,0),1))</f>
      </c>
      <c r="AB25" s="4"/>
      <c r="AC25" s="42">
        <f t="shared" si="10"/>
      </c>
      <c r="AD25" s="78">
        <f t="shared" si="11"/>
      </c>
      <c r="AE25" s="65"/>
      <c r="AF25" s="61">
        <f>IF(ISNA(MATCH(CONCATENATE(AF$2,$A25),'Výsledková listina'!$V:$V,0)),"",INDEX('Výsledková listina'!$B:$B,MATCH(CONCATENATE(AF$2,$A25),'Výsledková listina'!$V:$V,0),1))</f>
      </c>
      <c r="AG25" s="4"/>
      <c r="AH25" s="42">
        <f t="shared" si="12"/>
      </c>
      <c r="AI25" s="78">
        <f t="shared" si="13"/>
      </c>
      <c r="AJ25" s="65"/>
      <c r="AK25" s="61">
        <f>IF(ISNA(MATCH(CONCATENATE(AK$2,$A25),'Výsledková listina'!$V:$V,0)),"",INDEX('Výsledková listina'!$B:$B,MATCH(CONCATENATE(AK$2,$A25),'Výsledková listina'!$V:$V,0),1))</f>
      </c>
      <c r="AL25" s="4"/>
      <c r="AM25" s="42">
        <f t="shared" si="14"/>
      </c>
      <c r="AN25" s="78">
        <f t="shared" si="15"/>
      </c>
      <c r="AO25" s="65"/>
      <c r="AP25" s="61">
        <f>IF(ISNA(MATCH(CONCATENATE(AP$2,$A25),'Výsledková listina'!$V:$V,0)),"",INDEX('Výsledková listina'!$B:$B,MATCH(CONCATENATE(AP$2,$A25),'Výsledková listina'!$V:$V,0),1))</f>
      </c>
      <c r="AQ25" s="4"/>
      <c r="AR25" s="42">
        <f t="shared" si="16"/>
      </c>
      <c r="AS25" s="78">
        <f t="shared" si="17"/>
      </c>
      <c r="AT25" s="65"/>
      <c r="AU25" s="61">
        <f>IF(ISNA(MATCH(CONCATENATE(AU$2,$A25),'Výsledková listina'!$V:$V,0)),"",INDEX('Výsledková listina'!$B:$B,MATCH(CONCATENATE(AU$2,$A25),'Výsledková listina'!$V:$V,0),1))</f>
      </c>
      <c r="AV25" s="4"/>
      <c r="AW25" s="42">
        <f t="shared" si="18"/>
      </c>
      <c r="AX25" s="78">
        <f t="shared" si="19"/>
      </c>
      <c r="AY25" s="65"/>
      <c r="AZ25" s="61">
        <f>IF(ISNA(MATCH(CONCATENATE(AZ$2,$A25),'Výsledková listina'!$V:$V,0)),"",INDEX('Výsledková listina'!$B:$B,MATCH(CONCATENATE(AZ$2,$A25),'Výsledková listina'!$V:$V,0),1))</f>
      </c>
      <c r="BA25" s="4"/>
      <c r="BB25" s="42">
        <f t="shared" si="20"/>
      </c>
      <c r="BC25" s="78">
        <f t="shared" si="21"/>
      </c>
      <c r="BD25" s="65"/>
      <c r="BE25" s="61">
        <f>IF(ISNA(MATCH(CONCATENATE(BE$2,$A25),'Výsledková listina'!$V:$V,0)),"",INDEX('Výsledková listina'!$B:$B,MATCH(CONCATENATE(BE$2,$A25),'Výsledková listina'!$V:$V,0),1))</f>
      </c>
      <c r="BF25" s="4"/>
      <c r="BG25" s="42">
        <f t="shared" si="22"/>
      </c>
      <c r="BH25" s="78">
        <f t="shared" si="23"/>
      </c>
      <c r="BI25" s="65"/>
      <c r="BJ25" s="61">
        <f>IF(ISNA(MATCH(CONCATENATE(BJ$2,$A25),'Výsledková listina'!$V:$V,0)),"",INDEX('Výsledková listina'!$B:$B,MATCH(CONCATENATE(BJ$2,$A25),'Výsledková listina'!$V:$V,0),1))</f>
      </c>
      <c r="BK25" s="4"/>
      <c r="BL25" s="42">
        <f t="shared" si="24"/>
      </c>
      <c r="BM25" s="78">
        <f t="shared" si="25"/>
      </c>
      <c r="BN25" s="65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</row>
    <row r="26" spans="1:137" s="10" customFormat="1" ht="34.5" customHeight="1">
      <c r="A26" s="5">
        <v>23</v>
      </c>
      <c r="B26" s="61">
        <f>IF(ISNA(MATCH(CONCATENATE(B$2,$A26),'Výsledková listina'!$V:$V,0)),"",INDEX('Výsledková listina'!$B:$B,MATCH(CONCATENATE(B$2,$A26),'Výsledková listina'!$V:$V,0),1))</f>
      </c>
      <c r="C26" s="4"/>
      <c r="D26" s="42">
        <f>IF(C26="","",RANK(C26,C:C,0))</f>
      </c>
      <c r="E26" s="78">
        <f>IF(C26="","",((RANK(C26,C:C,0))+(FREQUENCY(D:D,D26)))/2)</f>
      </c>
      <c r="F26" s="65"/>
      <c r="G26" s="61">
        <f>IF(ISNA(MATCH(CONCATENATE(G$2,$A26),'Výsledková listina'!$V:$V,0)),"",INDEX('Výsledková listina'!$B:$B,MATCH(CONCATENATE(G$2,$A26),'Výsledková listina'!$V:$V,0),1))</f>
      </c>
      <c r="H26" s="4"/>
      <c r="I26" s="42">
        <f t="shared" si="2"/>
      </c>
      <c r="J26" s="78">
        <f t="shared" si="3"/>
      </c>
      <c r="K26" s="65"/>
      <c r="L26" s="61">
        <f>IF(ISNA(MATCH(CONCATENATE(L$2,$A26),'Výsledková listina'!$V:$V,0)),"",INDEX('Výsledková listina'!$B:$B,MATCH(CONCATENATE(L$2,$A26),'Výsledková listina'!$V:$V,0),1))</f>
      </c>
      <c r="M26" s="4"/>
      <c r="N26" s="42">
        <f t="shared" si="4"/>
      </c>
      <c r="O26" s="78">
        <f t="shared" si="5"/>
      </c>
      <c r="P26" s="65"/>
      <c r="Q26" s="61">
        <f>IF(ISNA(MATCH(CONCATENATE(Q$2,$A26),'Výsledková listina'!$V:$V,0)),"",INDEX('Výsledková listina'!$B:$B,MATCH(CONCATENATE(Q$2,$A26),'Výsledková listina'!$V:$V,0),1))</f>
      </c>
      <c r="R26" s="4"/>
      <c r="S26" s="42">
        <f t="shared" si="6"/>
      </c>
      <c r="T26" s="78">
        <f t="shared" si="7"/>
      </c>
      <c r="U26" s="65"/>
      <c r="V26" s="61">
        <f>IF(ISNA(MATCH(CONCATENATE(V$2,$A26),'Výsledková listina'!$V:$V,0)),"",INDEX('Výsledková listina'!$B:$B,MATCH(CONCATENATE(V$2,$A26),'Výsledková listina'!$V:$V,0),1))</f>
      </c>
      <c r="W26" s="4"/>
      <c r="X26" s="42">
        <f t="shared" si="8"/>
      </c>
      <c r="Y26" s="78">
        <f t="shared" si="9"/>
      </c>
      <c r="Z26" s="65"/>
      <c r="AA26" s="61">
        <f>IF(ISNA(MATCH(CONCATENATE(AA$2,$A26),'Výsledková listina'!$V:$V,0)),"",INDEX('Výsledková listina'!$B:$B,MATCH(CONCATENATE(AA$2,$A26),'Výsledková listina'!$V:$V,0),1))</f>
      </c>
      <c r="AB26" s="4"/>
      <c r="AC26" s="42">
        <f t="shared" si="10"/>
      </c>
      <c r="AD26" s="78">
        <f t="shared" si="11"/>
      </c>
      <c r="AE26" s="65"/>
      <c r="AF26" s="61">
        <f>IF(ISNA(MATCH(CONCATENATE(AF$2,$A26),'Výsledková listina'!$V:$V,0)),"",INDEX('Výsledková listina'!$B:$B,MATCH(CONCATENATE(AF$2,$A26),'Výsledková listina'!$V:$V,0),1))</f>
      </c>
      <c r="AG26" s="4"/>
      <c r="AH26" s="42">
        <f t="shared" si="12"/>
      </c>
      <c r="AI26" s="78">
        <f t="shared" si="13"/>
      </c>
      <c r="AJ26" s="65"/>
      <c r="AK26" s="61">
        <f>IF(ISNA(MATCH(CONCATENATE(AK$2,$A26),'Výsledková listina'!$V:$V,0)),"",INDEX('Výsledková listina'!$B:$B,MATCH(CONCATENATE(AK$2,$A26),'Výsledková listina'!$V:$V,0),1))</f>
      </c>
      <c r="AL26" s="4"/>
      <c r="AM26" s="42">
        <f t="shared" si="14"/>
      </c>
      <c r="AN26" s="78">
        <f t="shared" si="15"/>
      </c>
      <c r="AO26" s="65"/>
      <c r="AP26" s="61">
        <f>IF(ISNA(MATCH(CONCATENATE(AP$2,$A26),'Výsledková listina'!$V:$V,0)),"",INDEX('Výsledková listina'!$B:$B,MATCH(CONCATENATE(AP$2,$A26),'Výsledková listina'!$V:$V,0),1))</f>
      </c>
      <c r="AQ26" s="4"/>
      <c r="AR26" s="42">
        <f t="shared" si="16"/>
      </c>
      <c r="AS26" s="78">
        <f t="shared" si="17"/>
      </c>
      <c r="AT26" s="65"/>
      <c r="AU26" s="61">
        <f>IF(ISNA(MATCH(CONCATENATE(AU$2,$A26),'Výsledková listina'!$V:$V,0)),"",INDEX('Výsledková listina'!$B:$B,MATCH(CONCATENATE(AU$2,$A26),'Výsledková listina'!$V:$V,0),1))</f>
      </c>
      <c r="AV26" s="4"/>
      <c r="AW26" s="42">
        <f t="shared" si="18"/>
      </c>
      <c r="AX26" s="78">
        <f t="shared" si="19"/>
      </c>
      <c r="AY26" s="65"/>
      <c r="AZ26" s="61">
        <f>IF(ISNA(MATCH(CONCATENATE(AZ$2,$A26),'Výsledková listina'!$V:$V,0)),"",INDEX('Výsledková listina'!$B:$B,MATCH(CONCATENATE(AZ$2,$A26),'Výsledková listina'!$V:$V,0),1))</f>
      </c>
      <c r="BA26" s="4"/>
      <c r="BB26" s="42">
        <f t="shared" si="20"/>
      </c>
      <c r="BC26" s="78">
        <f t="shared" si="21"/>
      </c>
      <c r="BD26" s="65"/>
      <c r="BE26" s="61">
        <f>IF(ISNA(MATCH(CONCATENATE(BE$2,$A26),'Výsledková listina'!$V:$V,0)),"",INDEX('Výsledková listina'!$B:$B,MATCH(CONCATENATE(BE$2,$A26),'Výsledková listina'!$V:$V,0),1))</f>
      </c>
      <c r="BF26" s="4"/>
      <c r="BG26" s="42">
        <f t="shared" si="22"/>
      </c>
      <c r="BH26" s="78">
        <f t="shared" si="23"/>
      </c>
      <c r="BI26" s="65"/>
      <c r="BJ26" s="61">
        <f>IF(ISNA(MATCH(CONCATENATE(BJ$2,$A26),'Výsledková listina'!$V:$V,0)),"",INDEX('Výsledková listina'!$B:$B,MATCH(CONCATENATE(BJ$2,$A26),'Výsledková listina'!$V:$V,0),1))</f>
      </c>
      <c r="BK26" s="4"/>
      <c r="BL26" s="42">
        <f t="shared" si="24"/>
      </c>
      <c r="BM26" s="78">
        <f t="shared" si="25"/>
      </c>
      <c r="BN26" s="65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</row>
    <row r="27" spans="1:137" s="10" customFormat="1" ht="34.5" customHeight="1" thickBot="1">
      <c r="A27" s="6">
        <v>24</v>
      </c>
      <c r="B27" s="62">
        <f>IF(ISNA(MATCH(CONCATENATE(B$2,$A27),'Výsledková listina'!$V:$V,0)),"",INDEX('Výsledková listina'!$B:$B,MATCH(CONCATENATE(B$2,$A27),'Výsledková listina'!$V:$V,0),1))</f>
      </c>
      <c r="C27" s="7"/>
      <c r="D27" s="43">
        <f>IF(C27="","",RANK(C27,C:C,0))</f>
      </c>
      <c r="E27" s="79">
        <f>IF(C27="","",((RANK(C27,C:C,0))+(FREQUENCY(D:D,D27)))/2)</f>
      </c>
      <c r="F27" s="66"/>
      <c r="G27" s="62">
        <f>IF(ISNA(MATCH(CONCATENATE(G$2,$A27),'Výsledková listina'!$V:$V,0)),"",INDEX('Výsledková listina'!$B:$B,MATCH(CONCATENATE(G$2,$A27),'Výsledková listina'!$V:$V,0),1))</f>
      </c>
      <c r="H27" s="7"/>
      <c r="I27" s="43">
        <f t="shared" si="2"/>
      </c>
      <c r="J27" s="79">
        <f t="shared" si="3"/>
      </c>
      <c r="K27" s="66"/>
      <c r="L27" s="62">
        <f>IF(ISNA(MATCH(CONCATENATE(L$2,$A27),'Výsledková listina'!$V:$V,0)),"",INDEX('Výsledková listina'!$B:$B,MATCH(CONCATENATE(L$2,$A27),'Výsledková listina'!$V:$V,0),1))</f>
      </c>
      <c r="M27" s="7"/>
      <c r="N27" s="43">
        <f t="shared" si="4"/>
      </c>
      <c r="O27" s="79">
        <f t="shared" si="5"/>
      </c>
      <c r="P27" s="66"/>
      <c r="Q27" s="62">
        <f>IF(ISNA(MATCH(CONCATENATE(Q$2,$A27),'Výsledková listina'!$V:$V,0)),"",INDEX('Výsledková listina'!$B:$B,MATCH(CONCATENATE(Q$2,$A27),'Výsledková listina'!$V:$V,0),1))</f>
      </c>
      <c r="R27" s="7"/>
      <c r="S27" s="43">
        <f t="shared" si="6"/>
      </c>
      <c r="T27" s="79">
        <f t="shared" si="7"/>
      </c>
      <c r="U27" s="66"/>
      <c r="V27" s="62">
        <f>IF(ISNA(MATCH(CONCATENATE(V$2,$A27),'Výsledková listina'!$V:$V,0)),"",INDEX('Výsledková listina'!$B:$B,MATCH(CONCATENATE(V$2,$A27),'Výsledková listina'!$V:$V,0),1))</f>
      </c>
      <c r="W27" s="7"/>
      <c r="X27" s="43">
        <f t="shared" si="8"/>
      </c>
      <c r="Y27" s="79">
        <f t="shared" si="9"/>
      </c>
      <c r="Z27" s="66"/>
      <c r="AA27" s="62">
        <f>IF(ISNA(MATCH(CONCATENATE(AA$2,$A27),'Výsledková listina'!$V:$V,0)),"",INDEX('Výsledková listina'!$B:$B,MATCH(CONCATENATE(AA$2,$A27),'Výsledková listina'!$V:$V,0),1))</f>
      </c>
      <c r="AB27" s="7"/>
      <c r="AC27" s="43">
        <f t="shared" si="10"/>
      </c>
      <c r="AD27" s="79">
        <f t="shared" si="11"/>
      </c>
      <c r="AE27" s="66"/>
      <c r="AF27" s="62">
        <f>IF(ISNA(MATCH(CONCATENATE(AF$2,$A27),'Výsledková listina'!$V:$V,0)),"",INDEX('Výsledková listina'!$B:$B,MATCH(CONCATENATE(AF$2,$A27),'Výsledková listina'!$V:$V,0),1))</f>
      </c>
      <c r="AG27" s="7"/>
      <c r="AH27" s="43">
        <f t="shared" si="12"/>
      </c>
      <c r="AI27" s="79">
        <f t="shared" si="13"/>
      </c>
      <c r="AJ27" s="66"/>
      <c r="AK27" s="62">
        <f>IF(ISNA(MATCH(CONCATENATE(AK$2,$A27),'Výsledková listina'!$V:$V,0)),"",INDEX('Výsledková listina'!$B:$B,MATCH(CONCATENATE(AK$2,$A27),'Výsledková listina'!$V:$V,0),1))</f>
      </c>
      <c r="AL27" s="7"/>
      <c r="AM27" s="43">
        <f t="shared" si="14"/>
      </c>
      <c r="AN27" s="79">
        <f t="shared" si="15"/>
      </c>
      <c r="AO27" s="66"/>
      <c r="AP27" s="62">
        <f>IF(ISNA(MATCH(CONCATENATE(AP$2,$A27),'Výsledková listina'!$V:$V,0)),"",INDEX('Výsledková listina'!$B:$B,MATCH(CONCATENATE(AP$2,$A27),'Výsledková listina'!$V:$V,0),1))</f>
      </c>
      <c r="AQ27" s="7"/>
      <c r="AR27" s="43">
        <f t="shared" si="16"/>
      </c>
      <c r="AS27" s="79">
        <f t="shared" si="17"/>
      </c>
      <c r="AT27" s="66"/>
      <c r="AU27" s="62">
        <f>IF(ISNA(MATCH(CONCATENATE(AU$2,$A27),'Výsledková listina'!$V:$V,0)),"",INDEX('Výsledková listina'!$B:$B,MATCH(CONCATENATE(AU$2,$A27),'Výsledková listina'!$V:$V,0),1))</f>
      </c>
      <c r="AV27" s="7"/>
      <c r="AW27" s="43">
        <f t="shared" si="18"/>
      </c>
      <c r="AX27" s="79">
        <f t="shared" si="19"/>
      </c>
      <c r="AY27" s="66"/>
      <c r="AZ27" s="62">
        <f>IF(ISNA(MATCH(CONCATENATE(AZ$2,$A27),'Výsledková listina'!$V:$V,0)),"",INDEX('Výsledková listina'!$B:$B,MATCH(CONCATENATE(AZ$2,$A27),'Výsledková listina'!$V:$V,0),1))</f>
      </c>
      <c r="BA27" s="7"/>
      <c r="BB27" s="43">
        <f t="shared" si="20"/>
      </c>
      <c r="BC27" s="79">
        <f t="shared" si="21"/>
      </c>
      <c r="BD27" s="66"/>
      <c r="BE27" s="62">
        <f>IF(ISNA(MATCH(CONCATENATE(BE$2,$A27),'Výsledková listina'!$V:$V,0)),"",INDEX('Výsledková listina'!$B:$B,MATCH(CONCATENATE(BE$2,$A27),'Výsledková listina'!$V:$V,0),1))</f>
      </c>
      <c r="BF27" s="7"/>
      <c r="BG27" s="43">
        <f t="shared" si="22"/>
      </c>
      <c r="BH27" s="79">
        <f t="shared" si="23"/>
      </c>
      <c r="BI27" s="66"/>
      <c r="BJ27" s="62">
        <f>IF(ISNA(MATCH(CONCATENATE(BJ$2,$A27),'Výsledková listina'!$V:$V,0)),"",INDEX('Výsledková listina'!$B:$B,MATCH(CONCATENATE(BJ$2,$A27),'Výsledková listina'!$V:$V,0),1))</f>
      </c>
      <c r="BK27" s="7"/>
      <c r="BL27" s="43">
        <f t="shared" si="24"/>
      </c>
      <c r="BM27" s="79">
        <f t="shared" si="25"/>
      </c>
      <c r="BN27" s="6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</row>
    <row r="29" spans="2:62" ht="15.75">
      <c r="B29" s="12"/>
      <c r="G29" s="12"/>
      <c r="L29" s="12"/>
      <c r="Q29" s="12"/>
      <c r="V29" s="12"/>
      <c r="AA29" s="12"/>
      <c r="AF29" s="12"/>
      <c r="AK29" s="12"/>
      <c r="AP29" s="12"/>
      <c r="AU29" s="12"/>
      <c r="AZ29" s="12"/>
      <c r="BE29" s="12"/>
      <c r="BJ29" s="12"/>
    </row>
    <row r="30" ht="15.75">
      <c r="B30" s="15"/>
    </row>
  </sheetData>
  <sheetProtection/>
  <mergeCells count="27">
    <mergeCell ref="Q2:U2"/>
    <mergeCell ref="V1:Z1"/>
    <mergeCell ref="AA1:AE1"/>
    <mergeCell ref="AF1:AJ1"/>
    <mergeCell ref="V2:Z2"/>
    <mergeCell ref="AA2:AE2"/>
    <mergeCell ref="AF2:AJ2"/>
    <mergeCell ref="AK1:AO1"/>
    <mergeCell ref="AP1:AT1"/>
    <mergeCell ref="A1:A3"/>
    <mergeCell ref="B1:F1"/>
    <mergeCell ref="G1:K1"/>
    <mergeCell ref="B2:F2"/>
    <mergeCell ref="G2:K2"/>
    <mergeCell ref="L1:P1"/>
    <mergeCell ref="Q1:U1"/>
    <mergeCell ref="L2:P2"/>
    <mergeCell ref="AK2:AO2"/>
    <mergeCell ref="AP2:AT2"/>
    <mergeCell ref="BE1:BI1"/>
    <mergeCell ref="BJ1:BN1"/>
    <mergeCell ref="BE2:BI2"/>
    <mergeCell ref="BJ2:BN2"/>
    <mergeCell ref="AU1:AY1"/>
    <mergeCell ref="AZ1:BD1"/>
    <mergeCell ref="AU2:AY2"/>
    <mergeCell ref="AZ2:BD2"/>
  </mergeCells>
  <printOptions horizontalCentered="1"/>
  <pageMargins left="0.1968503937007874" right="0.1968503937007874" top="0.6299212598425197" bottom="0.3937007874015748" header="0.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6" manualBreakCount="6">
    <brk id="6" max="65535" man="1"/>
    <brk id="11" max="65535" man="1"/>
    <brk id="16" max="65535" man="1"/>
    <brk id="21" max="65535" man="1"/>
    <brk id="26" max="65535" man="1"/>
    <brk id="3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R31"/>
  <sheetViews>
    <sheetView zoomScalePageLayoutView="0" workbookViewId="0" topLeftCell="A1">
      <selection activeCell="G4" sqref="G4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4" customWidth="1"/>
    <col min="4" max="4" width="4.00390625" style="14" hidden="1" customWidth="1"/>
    <col min="5" max="5" width="8.00390625" style="8" customWidth="1"/>
    <col min="6" max="6" width="21.00390625" style="8" customWidth="1"/>
    <col min="7" max="7" width="37.00390625" style="16" customWidth="1"/>
    <col min="8" max="8" width="15.375" style="14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4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4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4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4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4" customWidth="1" outlineLevel="1"/>
    <col min="34" max="34" width="4.00390625" style="14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4" customWidth="1" outlineLevel="1"/>
    <col min="39" max="39" width="4.00390625" style="14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4" customWidth="1" outlineLevel="1"/>
    <col min="44" max="44" width="4.00390625" style="14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4" customWidth="1" outlineLevel="1"/>
    <col min="49" max="49" width="4.00390625" style="14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4" customWidth="1" outlineLevel="1"/>
    <col min="54" max="54" width="4.00390625" style="14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4" customWidth="1" outlineLevel="1"/>
    <col min="59" max="59" width="4.00390625" style="14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4" customWidth="1" outlineLevel="1"/>
    <col min="64" max="64" width="4.00390625" style="14" customWidth="1" outlineLevel="1"/>
    <col min="65" max="65" width="8.00390625" style="8" customWidth="1" outlineLevel="1"/>
    <col min="66" max="66" width="22.00390625" style="13" customWidth="1"/>
    <col min="67" max="174" width="5.25390625" style="13" customWidth="1"/>
    <col min="175" max="16384" width="5.25390625" style="14" customWidth="1"/>
  </cols>
  <sheetData>
    <row r="1" spans="1:66" ht="16.5" customHeight="1">
      <c r="A1" s="158" t="s">
        <v>13</v>
      </c>
      <c r="B1" s="155" t="s">
        <v>29</v>
      </c>
      <c r="C1" s="156"/>
      <c r="D1" s="156"/>
      <c r="E1" s="156"/>
      <c r="F1" s="157"/>
      <c r="G1" s="155" t="s">
        <v>29</v>
      </c>
      <c r="H1" s="156"/>
      <c r="I1" s="156"/>
      <c r="J1" s="156"/>
      <c r="K1" s="157"/>
      <c r="L1" s="155" t="s">
        <v>29</v>
      </c>
      <c r="M1" s="156"/>
      <c r="N1" s="156"/>
      <c r="O1" s="156"/>
      <c r="P1" s="157"/>
      <c r="Q1" s="155" t="s">
        <v>29</v>
      </c>
      <c r="R1" s="156"/>
      <c r="S1" s="156"/>
      <c r="T1" s="156"/>
      <c r="U1" s="157"/>
      <c r="V1" s="155" t="s">
        <v>29</v>
      </c>
      <c r="W1" s="156"/>
      <c r="X1" s="156"/>
      <c r="Y1" s="156"/>
      <c r="Z1" s="157"/>
      <c r="AA1" s="155" t="s">
        <v>29</v>
      </c>
      <c r="AB1" s="156"/>
      <c r="AC1" s="156"/>
      <c r="AD1" s="156"/>
      <c r="AE1" s="157"/>
      <c r="AF1" s="155" t="s">
        <v>29</v>
      </c>
      <c r="AG1" s="156"/>
      <c r="AH1" s="156"/>
      <c r="AI1" s="156"/>
      <c r="AJ1" s="157"/>
      <c r="AK1" s="155" t="s">
        <v>29</v>
      </c>
      <c r="AL1" s="156"/>
      <c r="AM1" s="156"/>
      <c r="AN1" s="156"/>
      <c r="AO1" s="157"/>
      <c r="AP1" s="155" t="s">
        <v>29</v>
      </c>
      <c r="AQ1" s="156"/>
      <c r="AR1" s="156"/>
      <c r="AS1" s="156"/>
      <c r="AT1" s="157"/>
      <c r="AU1" s="155" t="s">
        <v>29</v>
      </c>
      <c r="AV1" s="156"/>
      <c r="AW1" s="156"/>
      <c r="AX1" s="156"/>
      <c r="AY1" s="157"/>
      <c r="AZ1" s="155" t="s">
        <v>29</v>
      </c>
      <c r="BA1" s="156"/>
      <c r="BB1" s="156"/>
      <c r="BC1" s="156"/>
      <c r="BD1" s="157"/>
      <c r="BE1" s="155" t="s">
        <v>29</v>
      </c>
      <c r="BF1" s="156"/>
      <c r="BG1" s="156"/>
      <c r="BH1" s="156"/>
      <c r="BI1" s="157"/>
      <c r="BJ1" s="155" t="s">
        <v>29</v>
      </c>
      <c r="BK1" s="156"/>
      <c r="BL1" s="156"/>
      <c r="BM1" s="156"/>
      <c r="BN1" s="157"/>
    </row>
    <row r="2" spans="1:174" s="8" customFormat="1" ht="16.5" customHeight="1" thickBot="1">
      <c r="A2" s="159"/>
      <c r="B2" s="152" t="str">
        <f>IF(ISBLANK('[2]Základní list'!$A11),"",'[2]Základní list'!$A11)</f>
        <v>A</v>
      </c>
      <c r="C2" s="153"/>
      <c r="D2" s="153"/>
      <c r="E2" s="153"/>
      <c r="F2" s="154"/>
      <c r="G2" s="152" t="str">
        <f>IF(ISBLANK('[2]Základní list'!$A12),"",'[2]Základní list'!$A12)</f>
        <v>B</v>
      </c>
      <c r="H2" s="153"/>
      <c r="I2" s="153"/>
      <c r="J2" s="153"/>
      <c r="K2" s="154"/>
      <c r="L2" s="152" t="str">
        <f>IF(ISBLANK('[2]Základní list'!$A13),"",'[2]Základní list'!$A13)</f>
        <v>C</v>
      </c>
      <c r="M2" s="153"/>
      <c r="N2" s="153"/>
      <c r="O2" s="153"/>
      <c r="P2" s="154"/>
      <c r="Q2" s="152" t="str">
        <f>IF(ISBLANK('[2]Základní list'!$A14),"",'[2]Základní list'!$A14)</f>
        <v>D</v>
      </c>
      <c r="R2" s="153"/>
      <c r="S2" s="153"/>
      <c r="T2" s="153"/>
      <c r="U2" s="154"/>
      <c r="V2" s="152" t="str">
        <f>IF(ISBLANK('[2]Základní list'!$A15),"",'[2]Základní list'!$A15)</f>
        <v>E</v>
      </c>
      <c r="W2" s="153"/>
      <c r="X2" s="153"/>
      <c r="Y2" s="153"/>
      <c r="Z2" s="154"/>
      <c r="AA2" s="152" t="str">
        <f>IF(ISBLANK('[2]Základní list'!$A16),"",'[2]Základní list'!$A16)</f>
        <v>F</v>
      </c>
      <c r="AB2" s="153"/>
      <c r="AC2" s="153"/>
      <c r="AD2" s="153"/>
      <c r="AE2" s="154"/>
      <c r="AF2" s="152" t="str">
        <f>IF(ISBLANK('[2]Základní list'!$A17),"",'[2]Základní list'!$A17)</f>
        <v>G</v>
      </c>
      <c r="AG2" s="153"/>
      <c r="AH2" s="153"/>
      <c r="AI2" s="153"/>
      <c r="AJ2" s="154"/>
      <c r="AK2" s="152" t="str">
        <f>IF(ISBLANK('[2]Základní list'!$A18),"",'[2]Základní list'!$A18)</f>
        <v>H</v>
      </c>
      <c r="AL2" s="153"/>
      <c r="AM2" s="153"/>
      <c r="AN2" s="153"/>
      <c r="AO2" s="154"/>
      <c r="AP2" s="152" t="str">
        <f>IF(ISBLANK('[2]Základní list'!$A19),"",'[2]Základní list'!$A19)</f>
        <v>I</v>
      </c>
      <c r="AQ2" s="153"/>
      <c r="AR2" s="153"/>
      <c r="AS2" s="153"/>
      <c r="AT2" s="154"/>
      <c r="AU2" s="152" t="str">
        <f>IF(ISBLANK('[2]Základní list'!$A20),"",'[2]Základní list'!$A20)</f>
        <v>J</v>
      </c>
      <c r="AV2" s="153"/>
      <c r="AW2" s="153"/>
      <c r="AX2" s="153"/>
      <c r="AY2" s="154"/>
      <c r="AZ2" s="152" t="str">
        <f>IF(ISBLANK('[2]Základní list'!$A21),"",'[2]Základní list'!$A21)</f>
        <v>K</v>
      </c>
      <c r="BA2" s="153"/>
      <c r="BB2" s="153"/>
      <c r="BC2" s="153"/>
      <c r="BD2" s="154"/>
      <c r="BE2" s="152" t="str">
        <f>IF(ISBLANK('[2]Základní list'!$A22),"",'[2]Základní list'!$A22)</f>
        <v>L</v>
      </c>
      <c r="BF2" s="153"/>
      <c r="BG2" s="153"/>
      <c r="BH2" s="153"/>
      <c r="BI2" s="154"/>
      <c r="BJ2" s="152" t="str">
        <f>IF(ISBLANK('[2]Základní list'!$A23),"",'[2]Základní list'!$A23)</f>
        <v>M</v>
      </c>
      <c r="BK2" s="153"/>
      <c r="BL2" s="153"/>
      <c r="BM2" s="153"/>
      <c r="BN2" s="15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</row>
    <row r="3" spans="1:174" s="9" customFormat="1" ht="25.5" customHeight="1" thickBot="1">
      <c r="A3" s="160"/>
      <c r="B3" s="1" t="s">
        <v>14</v>
      </c>
      <c r="C3" s="2" t="s">
        <v>15</v>
      </c>
      <c r="D3" s="41" t="s">
        <v>28</v>
      </c>
      <c r="E3" s="56" t="s">
        <v>16</v>
      </c>
      <c r="F3" s="58"/>
      <c r="G3" s="1" t="s">
        <v>14</v>
      </c>
      <c r="H3" s="2" t="s">
        <v>15</v>
      </c>
      <c r="I3" s="41" t="s">
        <v>28</v>
      </c>
      <c r="J3" s="56" t="s">
        <v>16</v>
      </c>
      <c r="K3" s="58"/>
      <c r="L3" s="1" t="s">
        <v>14</v>
      </c>
      <c r="M3" s="2" t="s">
        <v>15</v>
      </c>
      <c r="N3" s="41" t="s">
        <v>28</v>
      </c>
      <c r="O3" s="56" t="s">
        <v>16</v>
      </c>
      <c r="P3" s="58" t="s">
        <v>52</v>
      </c>
      <c r="Q3" s="1" t="s">
        <v>14</v>
      </c>
      <c r="R3" s="2" t="s">
        <v>15</v>
      </c>
      <c r="S3" s="41" t="s">
        <v>28</v>
      </c>
      <c r="T3" s="56" t="s">
        <v>16</v>
      </c>
      <c r="U3" s="58" t="s">
        <v>52</v>
      </c>
      <c r="V3" s="1" t="s">
        <v>14</v>
      </c>
      <c r="W3" s="2" t="s">
        <v>15</v>
      </c>
      <c r="X3" s="41" t="s">
        <v>28</v>
      </c>
      <c r="Y3" s="56" t="s">
        <v>16</v>
      </c>
      <c r="Z3" s="58" t="s">
        <v>52</v>
      </c>
      <c r="AA3" s="1" t="s">
        <v>14</v>
      </c>
      <c r="AB3" s="2" t="s">
        <v>15</v>
      </c>
      <c r="AC3" s="41" t="s">
        <v>28</v>
      </c>
      <c r="AD3" s="56" t="s">
        <v>16</v>
      </c>
      <c r="AE3" s="58" t="s">
        <v>52</v>
      </c>
      <c r="AF3" s="1" t="s">
        <v>14</v>
      </c>
      <c r="AG3" s="2" t="s">
        <v>15</v>
      </c>
      <c r="AH3" s="41" t="s">
        <v>28</v>
      </c>
      <c r="AI3" s="56" t="s">
        <v>16</v>
      </c>
      <c r="AJ3" s="58" t="s">
        <v>52</v>
      </c>
      <c r="AK3" s="1" t="s">
        <v>14</v>
      </c>
      <c r="AL3" s="2" t="s">
        <v>15</v>
      </c>
      <c r="AM3" s="41" t="s">
        <v>28</v>
      </c>
      <c r="AN3" s="56" t="s">
        <v>16</v>
      </c>
      <c r="AO3" s="58" t="s">
        <v>52</v>
      </c>
      <c r="AP3" s="1" t="s">
        <v>14</v>
      </c>
      <c r="AQ3" s="2" t="s">
        <v>15</v>
      </c>
      <c r="AR3" s="41" t="s">
        <v>28</v>
      </c>
      <c r="AS3" s="56" t="s">
        <v>16</v>
      </c>
      <c r="AT3" s="58" t="s">
        <v>52</v>
      </c>
      <c r="AU3" s="1" t="s">
        <v>14</v>
      </c>
      <c r="AV3" s="2" t="s">
        <v>15</v>
      </c>
      <c r="AW3" s="41" t="s">
        <v>28</v>
      </c>
      <c r="AX3" s="56" t="s">
        <v>16</v>
      </c>
      <c r="AY3" s="58" t="s">
        <v>52</v>
      </c>
      <c r="AZ3" s="1" t="s">
        <v>14</v>
      </c>
      <c r="BA3" s="2" t="s">
        <v>15</v>
      </c>
      <c r="BB3" s="41" t="s">
        <v>28</v>
      </c>
      <c r="BC3" s="56" t="s">
        <v>16</v>
      </c>
      <c r="BD3" s="58" t="s">
        <v>52</v>
      </c>
      <c r="BE3" s="1" t="s">
        <v>14</v>
      </c>
      <c r="BF3" s="2" t="s">
        <v>15</v>
      </c>
      <c r="BG3" s="41" t="s">
        <v>28</v>
      </c>
      <c r="BH3" s="56" t="s">
        <v>16</v>
      </c>
      <c r="BI3" s="58" t="s">
        <v>52</v>
      </c>
      <c r="BJ3" s="1" t="s">
        <v>14</v>
      </c>
      <c r="BK3" s="2" t="s">
        <v>15</v>
      </c>
      <c r="BL3" s="41" t="s">
        <v>28</v>
      </c>
      <c r="BM3" s="56" t="s">
        <v>16</v>
      </c>
      <c r="BN3" s="58" t="s">
        <v>52</v>
      </c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</row>
    <row r="4" spans="1:174" s="10" customFormat="1" ht="34.5" customHeight="1">
      <c r="A4" s="3">
        <v>1</v>
      </c>
      <c r="B4" s="61" t="str">
        <f>IF(ISNA(MATCH(CONCATENATE(B$2,$A4),'[2]Výsledková listina'!$Q:$Q,0)),"",INDEX('[2]Výsledková listina'!$B:$B,MATCH(CONCATENATE(B$2,$A4),'[2]Výsledková listina'!$Q:$Q,0),1))</f>
        <v>Smola Pavel</v>
      </c>
      <c r="C4" s="4">
        <v>6340</v>
      </c>
      <c r="D4" s="42">
        <f aca="true" t="shared" si="0" ref="D4:D28">IF(C4="","",RANK(C4,C$1:C$65536,0))</f>
        <v>3</v>
      </c>
      <c r="E4" s="57">
        <f aca="true" t="shared" si="1" ref="E4:E28">IF(C4="","",((RANK(C4,C$1:C$65536,0))+(FREQUENCY(D$1:D$65536,D4)))/2)</f>
        <v>3</v>
      </c>
      <c r="F4" s="59"/>
      <c r="G4" s="61" t="str">
        <f>IF(ISNA(MATCH(CONCATENATE(G$2,$A4),'[2]Výsledková listina'!$Q:$Q,0)),"",INDEX('[2]Výsledková listina'!$B:$B,MATCH(CONCATENATE(G$2,$A4),'[2]Výsledková listina'!$Q:$Q,0),1))</f>
        <v>Technik</v>
      </c>
      <c r="H4" s="4">
        <v>9920</v>
      </c>
      <c r="I4" s="42">
        <f aca="true" t="shared" si="2" ref="I4:I28">IF(H4="","",RANK(H4,H$1:H$65536,0))</f>
        <v>2</v>
      </c>
      <c r="J4" s="57">
        <f aca="true" t="shared" si="3" ref="J4:J28">IF(H4="","",((RANK(H4,H$1:H$65536,0))+(FREQUENCY(I$1:I$65536,I4)))/2)</f>
        <v>2</v>
      </c>
      <c r="K4" s="59"/>
      <c r="L4" s="61" t="str">
        <f>IF(ISNA(MATCH(CONCATENATE(L$2,$A4),'[2]Výsledková listina'!$Q:$Q,0)),"",INDEX('[2]Výsledková listina'!$B:$B,MATCH(CONCATENATE(L$2,$A4),'[2]Výsledková listina'!$Q:$Q,0),1))</f>
        <v>Horvát Dušan</v>
      </c>
      <c r="M4" s="4">
        <v>0</v>
      </c>
      <c r="N4" s="42">
        <f aca="true" t="shared" si="4" ref="N4:N28">IF(M4="","",RANK(M4,M$1:M$65536,0))</f>
        <v>10</v>
      </c>
      <c r="O4" s="57">
        <f aca="true" t="shared" si="5" ref="O4:O28">IF(M4="","",((RANK(M4,M$1:M$65536,0))+(FREQUENCY(N$1:N$65536,N4)))/2)</f>
        <v>11</v>
      </c>
      <c r="P4" s="59"/>
      <c r="Q4" s="61" t="str">
        <f>IF(ISNA(MATCH(CONCATENATE(Q$2,$A4),'[2]Výsledková listina'!$Q:$Q,0)),"",INDEX('[2]Výsledková listina'!$B:$B,MATCH(CONCATENATE(Q$2,$A4),'[2]Výsledková listina'!$Q:$Q,0),1))</f>
        <v>Malypetr Zdeněk</v>
      </c>
      <c r="R4" s="4">
        <v>980</v>
      </c>
      <c r="S4" s="42">
        <f aca="true" t="shared" si="6" ref="S4:S28">IF(R4="","",RANK(R4,R$1:R$65536,0))</f>
        <v>9</v>
      </c>
      <c r="T4" s="57">
        <f aca="true" t="shared" si="7" ref="T4:T28">IF(R4="","",((RANK(R4,R$1:R$65536,0))+(FREQUENCY(S$1:S$65536,S4)))/2)</f>
        <v>9</v>
      </c>
      <c r="U4" s="59"/>
      <c r="V4" s="61">
        <f>IF(ISNA(MATCH(CONCATENATE(V$2,$A4),'[2]Výsledková listina'!$Q:$Q,0)),"",INDEX('[2]Výsledková listina'!$B:$B,MATCH(CONCATENATE(V$2,$A4),'[2]Výsledková listina'!$Q:$Q,0),1))</f>
      </c>
      <c r="W4" s="4"/>
      <c r="X4" s="42">
        <f aca="true" t="shared" si="8" ref="X4:X28">IF(W4="","",RANK(W4,W$1:W$65536,0))</f>
      </c>
      <c r="Y4" s="57">
        <f aca="true" t="shared" si="9" ref="Y4:Y28">IF(W4="","",((RANK(W4,W$1:W$65536,0))+(FREQUENCY(X$1:X$65536,X4)))/2)</f>
      </c>
      <c r="Z4" s="59"/>
      <c r="AA4" s="61">
        <f>IF(ISNA(MATCH(CONCATENATE(AA$2,$A4),'[2]Výsledková listina'!$Q:$Q,0)),"",INDEX('[2]Výsledková listina'!$B:$B,MATCH(CONCATENATE(AA$2,$A4),'[2]Výsledková listina'!$Q:$Q,0),1))</f>
      </c>
      <c r="AB4" s="4"/>
      <c r="AC4" s="42">
        <f aca="true" t="shared" si="10" ref="AC4:AC28">IF(AB4="","",RANK(AB4,AB$1:AB$65536,0))</f>
      </c>
      <c r="AD4" s="57">
        <f aca="true" t="shared" si="11" ref="AD4:AD28">IF(AB4="","",((RANK(AB4,AB$1:AB$65536,0))+(FREQUENCY(AC$1:AC$65536,AC4)))/2)</f>
      </c>
      <c r="AE4" s="59"/>
      <c r="AF4" s="61">
        <f>IF(ISNA(MATCH(CONCATENATE(AF$2,$A4),'[2]Výsledková listina'!$Q:$Q,0)),"",INDEX('[2]Výsledková listina'!$B:$B,MATCH(CONCATENATE(AF$2,$A4),'[2]Výsledková listina'!$Q:$Q,0),1))</f>
      </c>
      <c r="AG4" s="4"/>
      <c r="AH4" s="42">
        <f aca="true" t="shared" si="12" ref="AH4:AH28">IF(AG4="","",RANK(AG4,AG$1:AG$65536,0))</f>
      </c>
      <c r="AI4" s="57">
        <f aca="true" t="shared" si="13" ref="AI4:AI28">IF(AG4="","",((RANK(AG4,AG$1:AG$65536,0))+(FREQUENCY(AH$1:AH$65536,AH4)))/2)</f>
      </c>
      <c r="AJ4" s="59"/>
      <c r="AK4" s="61">
        <f>IF(ISNA(MATCH(CONCATENATE(AK$2,$A4),'[2]Výsledková listina'!$Q:$Q,0)),"",INDEX('[2]Výsledková listina'!$B:$B,MATCH(CONCATENATE(AK$2,$A4),'[2]Výsledková listina'!$Q:$Q,0),1))</f>
      </c>
      <c r="AL4" s="4"/>
      <c r="AM4" s="42">
        <f aca="true" t="shared" si="14" ref="AM4:AM28">IF(AL4="","",RANK(AL4,AL$1:AL$65536,0))</f>
      </c>
      <c r="AN4" s="57">
        <f aca="true" t="shared" si="15" ref="AN4:AN28">IF(AL4="","",((RANK(AL4,AL$1:AL$65536,0))+(FREQUENCY(AM$1:AM$65536,AM4)))/2)</f>
      </c>
      <c r="AO4" s="59"/>
      <c r="AP4" s="61">
        <f>IF(ISNA(MATCH(CONCATENATE(AP$2,$A4),'[2]Výsledková listina'!$Q:$Q,0)),"",INDEX('[2]Výsledková listina'!$B:$B,MATCH(CONCATENATE(AP$2,$A4),'[2]Výsledková listina'!$Q:$Q,0),1))</f>
      </c>
      <c r="AQ4" s="4"/>
      <c r="AR4" s="42">
        <f aca="true" t="shared" si="16" ref="AR4:AR28">IF(AQ4="","",RANK(AQ4,AQ$1:AQ$65536,0))</f>
      </c>
      <c r="AS4" s="57">
        <f aca="true" t="shared" si="17" ref="AS4:AS28">IF(AQ4="","",((RANK(AQ4,AQ$1:AQ$65536,0))+(FREQUENCY(AR$1:AR$65536,AR4)))/2)</f>
      </c>
      <c r="AT4" s="59"/>
      <c r="AU4" s="61">
        <f>IF(ISNA(MATCH(CONCATENATE(AU$2,$A4),'[2]Výsledková listina'!$Q:$Q,0)),"",INDEX('[2]Výsledková listina'!$B:$B,MATCH(CONCATENATE(AU$2,$A4),'[2]Výsledková listina'!$Q:$Q,0),1))</f>
      </c>
      <c r="AV4" s="4"/>
      <c r="AW4" s="42">
        <f aca="true" t="shared" si="18" ref="AW4:AW28">IF(AV4="","",RANK(AV4,AV$1:AV$65536,0))</f>
      </c>
      <c r="AX4" s="57">
        <f aca="true" t="shared" si="19" ref="AX4:AX28">IF(AV4="","",((RANK(AV4,AV$1:AV$65536,0))+(FREQUENCY(AW$1:AW$65536,AW4)))/2)</f>
      </c>
      <c r="AY4" s="59"/>
      <c r="AZ4" s="61">
        <f>IF(ISNA(MATCH(CONCATENATE(AZ$2,$A4),'[2]Výsledková listina'!$Q:$Q,0)),"",INDEX('[2]Výsledková listina'!$B:$B,MATCH(CONCATENATE(AZ$2,$A4),'[2]Výsledková listina'!$Q:$Q,0),1))</f>
      </c>
      <c r="BA4" s="4"/>
      <c r="BB4" s="42">
        <f aca="true" t="shared" si="20" ref="BB4:BB28">IF(BA4="","",RANK(BA4,BA$1:BA$65536,0))</f>
      </c>
      <c r="BC4" s="57">
        <f aca="true" t="shared" si="21" ref="BC4:BC28">IF(BA4="","",((RANK(BA4,BA$1:BA$65536,0))+(FREQUENCY(BB$1:BB$65536,BB4)))/2)</f>
      </c>
      <c r="BD4" s="59"/>
      <c r="BE4" s="61">
        <f>IF(ISNA(MATCH(CONCATENATE(BE$2,$A4),'[2]Výsledková listina'!$Q:$Q,0)),"",INDEX('[2]Výsledková listina'!$B:$B,MATCH(CONCATENATE(BE$2,$A4),'[2]Výsledková listina'!$Q:$Q,0),1))</f>
      </c>
      <c r="BF4" s="4"/>
      <c r="BG4" s="42">
        <f aca="true" t="shared" si="22" ref="BG4:BG28">IF(BF4="","",RANK(BF4,BF$1:BF$65536,0))</f>
      </c>
      <c r="BH4" s="57">
        <f aca="true" t="shared" si="23" ref="BH4:BH28">IF(BF4="","",((RANK(BF4,BF$1:BF$65536,0))+(FREQUENCY(BG$1:BG$65536,BG4)))/2)</f>
      </c>
      <c r="BI4" s="59"/>
      <c r="BJ4" s="61">
        <f>IF(ISNA(MATCH(CONCATENATE(BJ$2,$A4),'[2]Výsledková listina'!$Q:$Q,0)),"",INDEX('[2]Výsledková listina'!$B:$B,MATCH(CONCATENATE(BJ$2,$A4),'[2]Výsledková listina'!$Q:$Q,0),1))</f>
      </c>
      <c r="BK4" s="4"/>
      <c r="BL4" s="42">
        <f aca="true" t="shared" si="24" ref="BL4:BL28">IF(BK4="","",RANK(BK4,BK$1:BK$65536,0))</f>
      </c>
      <c r="BM4" s="57">
        <f aca="true" t="shared" si="25" ref="BM4:BM28">IF(BK4="","",((RANK(BK4,BK$1:BK$65536,0))+(FREQUENCY(BL$1:BL$65536,BL4)))/2)</f>
      </c>
      <c r="BN4" s="59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</row>
    <row r="5" spans="1:174" s="10" customFormat="1" ht="34.5" customHeight="1">
      <c r="A5" s="5">
        <v>2</v>
      </c>
      <c r="B5" s="61" t="str">
        <f>IF(ISNA(MATCH(CONCATENATE(B$2,$A5),'[2]Výsledková listina'!$Q:$Q,0)),"",INDEX('[2]Výsledková listina'!$B:$B,MATCH(CONCATENATE(B$2,$A5),'[2]Výsledková listina'!$Q:$Q,0),1))</f>
        <v>Komárek Sven</v>
      </c>
      <c r="C5" s="4">
        <v>3300</v>
      </c>
      <c r="D5" s="42">
        <f t="shared" si="0"/>
        <v>5</v>
      </c>
      <c r="E5" s="57">
        <f t="shared" si="1"/>
        <v>5</v>
      </c>
      <c r="F5" s="60"/>
      <c r="G5" s="61" t="str">
        <f>IF(ISNA(MATCH(CONCATENATE(G$2,$A5),'[2]Výsledková listina'!$Q:$Q,0)),"",INDEX('[2]Výsledková listina'!$B:$B,MATCH(CONCATENATE(G$2,$A5),'[2]Výsledková listina'!$Q:$Q,0),1))</f>
        <v>Azbest</v>
      </c>
      <c r="H5" s="4">
        <v>4480</v>
      </c>
      <c r="I5" s="42">
        <f t="shared" si="2"/>
        <v>4</v>
      </c>
      <c r="J5" s="57">
        <f t="shared" si="3"/>
        <v>4</v>
      </c>
      <c r="K5" s="60"/>
      <c r="L5" s="61" t="str">
        <f>IF(ISNA(MATCH(CONCATENATE(L$2,$A5),'[2]Výsledková listina'!$Q:$Q,0)),"",INDEX('[2]Výsledková listina'!$B:$B,MATCH(CONCATENATE(L$2,$A5),'[2]Výsledková listina'!$Q:$Q,0),1))</f>
        <v>Štěpnička Milan</v>
      </c>
      <c r="M5" s="4">
        <v>10420</v>
      </c>
      <c r="N5" s="42">
        <f t="shared" si="4"/>
        <v>1</v>
      </c>
      <c r="O5" s="57">
        <f t="shared" si="5"/>
        <v>1</v>
      </c>
      <c r="P5" s="60"/>
      <c r="Q5" s="61" t="str">
        <f>IF(ISNA(MATCH(CONCATENATE(Q$2,$A5),'[2]Výsledková listina'!$Q:$Q,0)),"",INDEX('[2]Výsledková listina'!$B:$B,MATCH(CONCATENATE(Q$2,$A5),'[2]Výsledková listina'!$Q:$Q,0),1))</f>
        <v>Fiala Michal</v>
      </c>
      <c r="R5" s="4">
        <v>340</v>
      </c>
      <c r="S5" s="42">
        <f t="shared" si="6"/>
        <v>10</v>
      </c>
      <c r="T5" s="57">
        <f t="shared" si="7"/>
        <v>10</v>
      </c>
      <c r="U5" s="60"/>
      <c r="V5" s="61">
        <f>IF(ISNA(MATCH(CONCATENATE(V$2,$A5),'[2]Výsledková listina'!$Q:$Q,0)),"",INDEX('[2]Výsledková listina'!$B:$B,MATCH(CONCATENATE(V$2,$A5),'[2]Výsledková listina'!$Q:$Q,0),1))</f>
      </c>
      <c r="W5" s="4"/>
      <c r="X5" s="42">
        <f t="shared" si="8"/>
      </c>
      <c r="Y5" s="57">
        <f t="shared" si="9"/>
      </c>
      <c r="Z5" s="60"/>
      <c r="AA5" s="61">
        <f>IF(ISNA(MATCH(CONCATENATE(AA$2,$A5),'[2]Výsledková listina'!$Q:$Q,0)),"",INDEX('[2]Výsledková listina'!$B:$B,MATCH(CONCATENATE(AA$2,$A5),'[2]Výsledková listina'!$Q:$Q,0),1))</f>
      </c>
      <c r="AB5" s="4"/>
      <c r="AC5" s="42">
        <f t="shared" si="10"/>
      </c>
      <c r="AD5" s="57">
        <f t="shared" si="11"/>
      </c>
      <c r="AE5" s="60"/>
      <c r="AF5" s="61">
        <f>IF(ISNA(MATCH(CONCATENATE(AF$2,$A5),'[2]Výsledková listina'!$Q:$Q,0)),"",INDEX('[2]Výsledková listina'!$B:$B,MATCH(CONCATENATE(AF$2,$A5),'[2]Výsledková listina'!$Q:$Q,0),1))</f>
      </c>
      <c r="AG5" s="4"/>
      <c r="AH5" s="42">
        <f t="shared" si="12"/>
      </c>
      <c r="AI5" s="57">
        <f t="shared" si="13"/>
      </c>
      <c r="AJ5" s="60"/>
      <c r="AK5" s="61">
        <f>IF(ISNA(MATCH(CONCATENATE(AK$2,$A5),'[2]Výsledková listina'!$Q:$Q,0)),"",INDEX('[2]Výsledková listina'!$B:$B,MATCH(CONCATENATE(AK$2,$A5),'[2]Výsledková listina'!$Q:$Q,0),1))</f>
      </c>
      <c r="AL5" s="4"/>
      <c r="AM5" s="42">
        <f t="shared" si="14"/>
      </c>
      <c r="AN5" s="57">
        <f t="shared" si="15"/>
      </c>
      <c r="AO5" s="60"/>
      <c r="AP5" s="61">
        <f>IF(ISNA(MATCH(CONCATENATE(AP$2,$A5),'[2]Výsledková listina'!$Q:$Q,0)),"",INDEX('[2]Výsledková listina'!$B:$B,MATCH(CONCATENATE(AP$2,$A5),'[2]Výsledková listina'!$Q:$Q,0),1))</f>
      </c>
      <c r="AQ5" s="4"/>
      <c r="AR5" s="42">
        <f t="shared" si="16"/>
      </c>
      <c r="AS5" s="57">
        <f t="shared" si="17"/>
      </c>
      <c r="AT5" s="60"/>
      <c r="AU5" s="61">
        <f>IF(ISNA(MATCH(CONCATENATE(AU$2,$A5),'[2]Výsledková listina'!$Q:$Q,0)),"",INDEX('[2]Výsledková listina'!$B:$B,MATCH(CONCATENATE(AU$2,$A5),'[2]Výsledková listina'!$Q:$Q,0),1))</f>
      </c>
      <c r="AV5" s="4"/>
      <c r="AW5" s="42">
        <f t="shared" si="18"/>
      </c>
      <c r="AX5" s="57">
        <f t="shared" si="19"/>
      </c>
      <c r="AY5" s="60"/>
      <c r="AZ5" s="61">
        <f>IF(ISNA(MATCH(CONCATENATE(AZ$2,$A5),'[2]Výsledková listina'!$Q:$Q,0)),"",INDEX('[2]Výsledková listina'!$B:$B,MATCH(CONCATENATE(AZ$2,$A5),'[2]Výsledková listina'!$Q:$Q,0),1))</f>
      </c>
      <c r="BA5" s="4"/>
      <c r="BB5" s="42">
        <f t="shared" si="20"/>
      </c>
      <c r="BC5" s="57">
        <f t="shared" si="21"/>
      </c>
      <c r="BD5" s="60"/>
      <c r="BE5" s="61">
        <f>IF(ISNA(MATCH(CONCATENATE(BE$2,$A5),'[2]Výsledková listina'!$Q:$Q,0)),"",INDEX('[2]Výsledková listina'!$B:$B,MATCH(CONCATENATE(BE$2,$A5),'[2]Výsledková listina'!$Q:$Q,0),1))</f>
      </c>
      <c r="BF5" s="4"/>
      <c r="BG5" s="42">
        <f t="shared" si="22"/>
      </c>
      <c r="BH5" s="57">
        <f t="shared" si="23"/>
      </c>
      <c r="BI5" s="60"/>
      <c r="BJ5" s="61">
        <f>IF(ISNA(MATCH(CONCATENATE(BJ$2,$A5),'[2]Výsledková listina'!$Q:$Q,0)),"",INDEX('[2]Výsledková listina'!$B:$B,MATCH(CONCATENATE(BJ$2,$A5),'[2]Výsledková listina'!$Q:$Q,0),1))</f>
      </c>
      <c r="BK5" s="4"/>
      <c r="BL5" s="42">
        <f t="shared" si="24"/>
      </c>
      <c r="BM5" s="57">
        <f t="shared" si="25"/>
      </c>
      <c r="BN5" s="60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</row>
    <row r="6" spans="1:174" s="10" customFormat="1" ht="34.5" customHeight="1">
      <c r="A6" s="5">
        <v>3</v>
      </c>
      <c r="B6" s="61" t="str">
        <f>IF(ISNA(MATCH(CONCATENATE(B$2,$A6),'[2]Výsledková listina'!$Q:$Q,0)),"",INDEX('[2]Výsledková listina'!$B:$B,MATCH(CONCATENATE(B$2,$A6),'[2]Výsledková listina'!$Q:$Q,0),1))</f>
        <v>Stejskal Míra</v>
      </c>
      <c r="C6" s="4">
        <v>2360</v>
      </c>
      <c r="D6" s="42">
        <f t="shared" si="0"/>
        <v>8</v>
      </c>
      <c r="E6" s="57">
        <f t="shared" si="1"/>
        <v>8</v>
      </c>
      <c r="F6" s="60"/>
      <c r="G6" s="61" t="str">
        <f>IF(ISNA(MATCH(CONCATENATE(G$2,$A6),'[2]Výsledková listina'!$Q:$Q,0)),"",INDEX('[2]Výsledková listina'!$B:$B,MATCH(CONCATENATE(G$2,$A6),'[2]Výsledková listina'!$Q:$Q,0),1))</f>
        <v>Vlasáková Markéta</v>
      </c>
      <c r="H6" s="4">
        <v>0</v>
      </c>
      <c r="I6" s="42">
        <f t="shared" si="2"/>
        <v>12</v>
      </c>
      <c r="J6" s="57">
        <f t="shared" si="3"/>
        <v>12</v>
      </c>
      <c r="K6" s="60"/>
      <c r="L6" s="61" t="str">
        <f>IF(ISNA(MATCH(CONCATENATE(L$2,$A6),'[2]Výsledková listina'!$Q:$Q,0)),"",INDEX('[2]Výsledková listina'!$B:$B,MATCH(CONCATENATE(L$2,$A6),'[2]Výsledková listina'!$Q:$Q,0),1))</f>
        <v>Baranka Vladimír</v>
      </c>
      <c r="M6" s="4">
        <v>1620</v>
      </c>
      <c r="N6" s="42">
        <f t="shared" si="4"/>
        <v>8</v>
      </c>
      <c r="O6" s="57">
        <f t="shared" si="5"/>
        <v>8</v>
      </c>
      <c r="P6" s="60"/>
      <c r="Q6" s="61" t="str">
        <f>IF(ISNA(MATCH(CONCATENATE(Q$2,$A6),'[2]Výsledková listina'!$Q:$Q,0)),"",INDEX('[2]Výsledková listina'!$B:$B,MATCH(CONCATENATE(Q$2,$A6),'[2]Výsledková listina'!$Q:$Q,0),1))</f>
        <v>Matas Míra</v>
      </c>
      <c r="R6" s="4">
        <v>2980</v>
      </c>
      <c r="S6" s="42">
        <f t="shared" si="6"/>
        <v>5</v>
      </c>
      <c r="T6" s="57">
        <f t="shared" si="7"/>
        <v>5</v>
      </c>
      <c r="U6" s="60"/>
      <c r="V6" s="61">
        <f>IF(ISNA(MATCH(CONCATENATE(V$2,$A6),'[2]Výsledková listina'!$Q:$Q,0)),"",INDEX('[2]Výsledková listina'!$B:$B,MATCH(CONCATENATE(V$2,$A6),'[2]Výsledková listina'!$Q:$Q,0),1))</f>
      </c>
      <c r="W6" s="4"/>
      <c r="X6" s="42">
        <f t="shared" si="8"/>
      </c>
      <c r="Y6" s="57">
        <f t="shared" si="9"/>
      </c>
      <c r="Z6" s="60"/>
      <c r="AA6" s="61">
        <f>IF(ISNA(MATCH(CONCATENATE(AA$2,$A6),'[2]Výsledková listina'!$Q:$Q,0)),"",INDEX('[2]Výsledková listina'!$B:$B,MATCH(CONCATENATE(AA$2,$A6),'[2]Výsledková listina'!$Q:$Q,0),1))</f>
      </c>
      <c r="AB6" s="4"/>
      <c r="AC6" s="42">
        <f t="shared" si="10"/>
      </c>
      <c r="AD6" s="57">
        <f t="shared" si="11"/>
      </c>
      <c r="AE6" s="60"/>
      <c r="AF6" s="61">
        <f>IF(ISNA(MATCH(CONCATENATE(AF$2,$A6),'[2]Výsledková listina'!$Q:$Q,0)),"",INDEX('[2]Výsledková listina'!$B:$B,MATCH(CONCATENATE(AF$2,$A6),'[2]Výsledková listina'!$Q:$Q,0),1))</f>
      </c>
      <c r="AG6" s="4"/>
      <c r="AH6" s="42">
        <f t="shared" si="12"/>
      </c>
      <c r="AI6" s="57">
        <f t="shared" si="13"/>
      </c>
      <c r="AJ6" s="60"/>
      <c r="AK6" s="61">
        <f>IF(ISNA(MATCH(CONCATENATE(AK$2,$A6),'[2]Výsledková listina'!$Q:$Q,0)),"",INDEX('[2]Výsledková listina'!$B:$B,MATCH(CONCATENATE(AK$2,$A6),'[2]Výsledková listina'!$Q:$Q,0),1))</f>
      </c>
      <c r="AL6" s="4"/>
      <c r="AM6" s="42">
        <f t="shared" si="14"/>
      </c>
      <c r="AN6" s="57">
        <f t="shared" si="15"/>
      </c>
      <c r="AO6" s="60"/>
      <c r="AP6" s="61">
        <f>IF(ISNA(MATCH(CONCATENATE(AP$2,$A6),'[2]Výsledková listina'!$Q:$Q,0)),"",INDEX('[2]Výsledková listina'!$B:$B,MATCH(CONCATENATE(AP$2,$A6),'[2]Výsledková listina'!$Q:$Q,0),1))</f>
      </c>
      <c r="AQ6" s="4"/>
      <c r="AR6" s="42">
        <f t="shared" si="16"/>
      </c>
      <c r="AS6" s="57">
        <f t="shared" si="17"/>
      </c>
      <c r="AT6" s="60"/>
      <c r="AU6" s="61">
        <f>IF(ISNA(MATCH(CONCATENATE(AU$2,$A6),'[2]Výsledková listina'!$Q:$Q,0)),"",INDEX('[2]Výsledková listina'!$B:$B,MATCH(CONCATENATE(AU$2,$A6),'[2]Výsledková listina'!$Q:$Q,0),1))</f>
      </c>
      <c r="AV6" s="4"/>
      <c r="AW6" s="42">
        <f t="shared" si="18"/>
      </c>
      <c r="AX6" s="57">
        <f t="shared" si="19"/>
      </c>
      <c r="AY6" s="60"/>
      <c r="AZ6" s="61">
        <f>IF(ISNA(MATCH(CONCATENATE(AZ$2,$A6),'[2]Výsledková listina'!$Q:$Q,0)),"",INDEX('[2]Výsledková listina'!$B:$B,MATCH(CONCATENATE(AZ$2,$A6),'[2]Výsledková listina'!$Q:$Q,0),1))</f>
      </c>
      <c r="BA6" s="4"/>
      <c r="BB6" s="42">
        <f t="shared" si="20"/>
      </c>
      <c r="BC6" s="57">
        <f t="shared" si="21"/>
      </c>
      <c r="BD6" s="60"/>
      <c r="BE6" s="61">
        <f>IF(ISNA(MATCH(CONCATENATE(BE$2,$A6),'[2]Výsledková listina'!$Q:$Q,0)),"",INDEX('[2]Výsledková listina'!$B:$B,MATCH(CONCATENATE(BE$2,$A6),'[2]Výsledková listina'!$Q:$Q,0),1))</f>
      </c>
      <c r="BF6" s="4"/>
      <c r="BG6" s="42">
        <f t="shared" si="22"/>
      </c>
      <c r="BH6" s="57">
        <f t="shared" si="23"/>
      </c>
      <c r="BI6" s="60"/>
      <c r="BJ6" s="61">
        <f>IF(ISNA(MATCH(CONCATENATE(BJ$2,$A6),'[2]Výsledková listina'!$Q:$Q,0)),"",INDEX('[2]Výsledková listina'!$B:$B,MATCH(CONCATENATE(BJ$2,$A6),'[2]Výsledková listina'!$Q:$Q,0),1))</f>
      </c>
      <c r="BK6" s="4"/>
      <c r="BL6" s="42">
        <f t="shared" si="24"/>
      </c>
      <c r="BM6" s="57">
        <f t="shared" si="25"/>
      </c>
      <c r="BN6" s="60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</row>
    <row r="7" spans="1:174" s="10" customFormat="1" ht="34.5" customHeight="1">
      <c r="A7" s="5">
        <v>4</v>
      </c>
      <c r="B7" s="61" t="str">
        <f>IF(ISNA(MATCH(CONCATENATE(B$2,$A7),'[2]Výsledková listina'!$Q:$Q,0)),"",INDEX('[2]Výsledková listina'!$B:$B,MATCH(CONCATENATE(B$2,$A7),'[2]Výsledková listina'!$Q:$Q,0),1))</f>
        <v>Vele Patrik</v>
      </c>
      <c r="C7" s="4">
        <v>2400</v>
      </c>
      <c r="D7" s="42">
        <f t="shared" si="0"/>
        <v>7</v>
      </c>
      <c r="E7" s="57">
        <f t="shared" si="1"/>
        <v>7</v>
      </c>
      <c r="F7" s="60"/>
      <c r="G7" s="61" t="str">
        <f>IF(ISNA(MATCH(CONCATENATE(G$2,$A7),'[2]Výsledková listina'!$Q:$Q,0)),"",INDEX('[2]Výsledková listina'!$B:$B,MATCH(CONCATENATE(G$2,$A7),'[2]Výsledková listina'!$Q:$Q,0),1))</f>
        <v>Havlíček Petr</v>
      </c>
      <c r="H7" s="4">
        <v>13000</v>
      </c>
      <c r="I7" s="42">
        <f t="shared" si="2"/>
        <v>1</v>
      </c>
      <c r="J7" s="57">
        <f t="shared" si="3"/>
        <v>1</v>
      </c>
      <c r="K7" s="60"/>
      <c r="L7" s="61" t="str">
        <f>IF(ISNA(MATCH(CONCATENATE(L$2,$A7),'[2]Výsledková listina'!$Q:$Q,0)),"",INDEX('[2]Výsledková listina'!$B:$B,MATCH(CONCATENATE(L$2,$A7),'[2]Výsledková listina'!$Q:$Q,0),1))</f>
        <v>Funda Petr</v>
      </c>
      <c r="M7" s="4">
        <v>1880</v>
      </c>
      <c r="N7" s="42">
        <f t="shared" si="4"/>
        <v>7</v>
      </c>
      <c r="O7" s="57">
        <f t="shared" si="5"/>
        <v>7</v>
      </c>
      <c r="P7" s="60"/>
      <c r="Q7" s="61" t="str">
        <f>IF(ISNA(MATCH(CONCATENATE(Q$2,$A7),'[2]Výsledková listina'!$Q:$Q,0)),"",INDEX('[2]Výsledková listina'!$B:$B,MATCH(CONCATENATE(Q$2,$A7),'[2]Výsledková listina'!$Q:$Q,0),1))</f>
        <v>Dohnal Pepa</v>
      </c>
      <c r="R7" s="4">
        <v>2340</v>
      </c>
      <c r="S7" s="42">
        <f t="shared" si="6"/>
        <v>6</v>
      </c>
      <c r="T7" s="57">
        <f t="shared" si="7"/>
        <v>6</v>
      </c>
      <c r="U7" s="60"/>
      <c r="V7" s="61">
        <f>IF(ISNA(MATCH(CONCATENATE(V$2,$A7),'[2]Výsledková listina'!$Q:$Q,0)),"",INDEX('[2]Výsledková listina'!$B:$B,MATCH(CONCATENATE(V$2,$A7),'[2]Výsledková listina'!$Q:$Q,0),1))</f>
      </c>
      <c r="W7" s="4"/>
      <c r="X7" s="42">
        <f t="shared" si="8"/>
      </c>
      <c r="Y7" s="57">
        <f t="shared" si="9"/>
      </c>
      <c r="Z7" s="60"/>
      <c r="AA7" s="61">
        <f>IF(ISNA(MATCH(CONCATENATE(AA$2,$A7),'[2]Výsledková listina'!$Q:$Q,0)),"",INDEX('[2]Výsledková listina'!$B:$B,MATCH(CONCATENATE(AA$2,$A7),'[2]Výsledková listina'!$Q:$Q,0),1))</f>
      </c>
      <c r="AB7" s="4"/>
      <c r="AC7" s="42">
        <f t="shared" si="10"/>
      </c>
      <c r="AD7" s="57">
        <f t="shared" si="11"/>
      </c>
      <c r="AE7" s="60"/>
      <c r="AF7" s="61">
        <f>IF(ISNA(MATCH(CONCATENATE(AF$2,$A7),'[2]Výsledková listina'!$Q:$Q,0)),"",INDEX('[2]Výsledková listina'!$B:$B,MATCH(CONCATENATE(AF$2,$A7),'[2]Výsledková listina'!$Q:$Q,0),1))</f>
      </c>
      <c r="AG7" s="4"/>
      <c r="AH7" s="42">
        <f t="shared" si="12"/>
      </c>
      <c r="AI7" s="57">
        <f t="shared" si="13"/>
      </c>
      <c r="AJ7" s="60"/>
      <c r="AK7" s="61">
        <f>IF(ISNA(MATCH(CONCATENATE(AK$2,$A7),'[2]Výsledková listina'!$Q:$Q,0)),"",INDEX('[2]Výsledková listina'!$B:$B,MATCH(CONCATENATE(AK$2,$A7),'[2]Výsledková listina'!$Q:$Q,0),1))</f>
      </c>
      <c r="AL7" s="4"/>
      <c r="AM7" s="42">
        <f t="shared" si="14"/>
      </c>
      <c r="AN7" s="57">
        <f t="shared" si="15"/>
      </c>
      <c r="AO7" s="60"/>
      <c r="AP7" s="61">
        <f>IF(ISNA(MATCH(CONCATENATE(AP$2,$A7),'[2]Výsledková listina'!$Q:$Q,0)),"",INDEX('[2]Výsledková listina'!$B:$B,MATCH(CONCATENATE(AP$2,$A7),'[2]Výsledková listina'!$Q:$Q,0),1))</f>
      </c>
      <c r="AQ7" s="4"/>
      <c r="AR7" s="42">
        <f t="shared" si="16"/>
      </c>
      <c r="AS7" s="57">
        <f t="shared" si="17"/>
      </c>
      <c r="AT7" s="60"/>
      <c r="AU7" s="61">
        <f>IF(ISNA(MATCH(CONCATENATE(AU$2,$A7),'[2]Výsledková listina'!$Q:$Q,0)),"",INDEX('[2]Výsledková listina'!$B:$B,MATCH(CONCATENATE(AU$2,$A7),'[2]Výsledková listina'!$Q:$Q,0),1))</f>
      </c>
      <c r="AV7" s="4"/>
      <c r="AW7" s="42">
        <f t="shared" si="18"/>
      </c>
      <c r="AX7" s="57">
        <f t="shared" si="19"/>
      </c>
      <c r="AY7" s="60"/>
      <c r="AZ7" s="61">
        <f>IF(ISNA(MATCH(CONCATENATE(AZ$2,$A7),'[2]Výsledková listina'!$Q:$Q,0)),"",INDEX('[2]Výsledková listina'!$B:$B,MATCH(CONCATENATE(AZ$2,$A7),'[2]Výsledková listina'!$Q:$Q,0),1))</f>
      </c>
      <c r="BA7" s="4"/>
      <c r="BB7" s="42">
        <f t="shared" si="20"/>
      </c>
      <c r="BC7" s="57">
        <f t="shared" si="21"/>
      </c>
      <c r="BD7" s="60"/>
      <c r="BE7" s="61">
        <f>IF(ISNA(MATCH(CONCATENATE(BE$2,$A7),'[2]Výsledková listina'!$Q:$Q,0)),"",INDEX('[2]Výsledková listina'!$B:$B,MATCH(CONCATENATE(BE$2,$A7),'[2]Výsledková listina'!$Q:$Q,0),1))</f>
      </c>
      <c r="BF7" s="4"/>
      <c r="BG7" s="42">
        <f t="shared" si="22"/>
      </c>
      <c r="BH7" s="57">
        <f t="shared" si="23"/>
      </c>
      <c r="BI7" s="60"/>
      <c r="BJ7" s="61">
        <f>IF(ISNA(MATCH(CONCATENATE(BJ$2,$A7),'[2]Výsledková listina'!$Q:$Q,0)),"",INDEX('[2]Výsledková listina'!$B:$B,MATCH(CONCATENATE(BJ$2,$A7),'[2]Výsledková listina'!$Q:$Q,0),1))</f>
      </c>
      <c r="BK7" s="4"/>
      <c r="BL7" s="42">
        <f t="shared" si="24"/>
      </c>
      <c r="BM7" s="57">
        <f t="shared" si="25"/>
      </c>
      <c r="BN7" s="60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</row>
    <row r="8" spans="1:174" s="10" customFormat="1" ht="34.5" customHeight="1">
      <c r="A8" s="5">
        <v>5</v>
      </c>
      <c r="B8" s="61" t="str">
        <f>IF(ISNA(MATCH(CONCATENATE(B$2,$A8),'[2]Výsledková listina'!$Q:$Q,0)),"",INDEX('[2]Výsledková listina'!$B:$B,MATCH(CONCATENATE(B$2,$A8),'[2]Výsledková listina'!$Q:$Q,0),1))</f>
        <v>Vodička Miloslav</v>
      </c>
      <c r="C8" s="4">
        <v>2880</v>
      </c>
      <c r="D8" s="42">
        <f t="shared" si="0"/>
        <v>6</v>
      </c>
      <c r="E8" s="57">
        <f t="shared" si="1"/>
        <v>6</v>
      </c>
      <c r="F8" s="60"/>
      <c r="G8" s="61" t="str">
        <f>IF(ISNA(MATCH(CONCATENATE(G$2,$A8),'[2]Výsledková listina'!$Q:$Q,0)),"",INDEX('[2]Výsledková listina'!$B:$B,MATCH(CONCATENATE(G$2,$A8),'[2]Výsledková listina'!$Q:$Q,0),1))</f>
        <v>Kocián Oldřich</v>
      </c>
      <c r="H8" s="4">
        <v>520</v>
      </c>
      <c r="I8" s="42">
        <f t="shared" si="2"/>
        <v>9</v>
      </c>
      <c r="J8" s="57">
        <f t="shared" si="3"/>
        <v>9</v>
      </c>
      <c r="K8" s="60"/>
      <c r="L8" s="61" t="str">
        <f>IF(ISNA(MATCH(CONCATENATE(L$2,$A8),'[2]Výsledková listina'!$Q:$Q,0)),"",INDEX('[2]Výsledková listina'!$B:$B,MATCH(CONCATENATE(L$2,$A8),'[2]Výsledková listina'!$Q:$Q,0),1))</f>
        <v>Částka Martin</v>
      </c>
      <c r="M8" s="4">
        <v>240</v>
      </c>
      <c r="N8" s="42">
        <f t="shared" si="4"/>
        <v>9</v>
      </c>
      <c r="O8" s="57">
        <f t="shared" si="5"/>
        <v>9</v>
      </c>
      <c r="P8" s="60"/>
      <c r="Q8" s="61" t="str">
        <f>IF(ISNA(MATCH(CONCATENATE(Q$2,$A8),'[2]Výsledková listina'!$Q:$Q,0)),"",INDEX('[2]Výsledková listina'!$B:$B,MATCH(CONCATENATE(Q$2,$A8),'[2]Výsledková listina'!$Q:$Q,0),1))</f>
        <v>Buriánek Jarda</v>
      </c>
      <c r="R8" s="4">
        <v>1320</v>
      </c>
      <c r="S8" s="42">
        <f t="shared" si="6"/>
        <v>7</v>
      </c>
      <c r="T8" s="57">
        <f t="shared" si="7"/>
        <v>7</v>
      </c>
      <c r="U8" s="60"/>
      <c r="V8" s="61">
        <f>IF(ISNA(MATCH(CONCATENATE(V$2,$A8),'[2]Výsledková listina'!$Q:$Q,0)),"",INDEX('[2]Výsledková listina'!$B:$B,MATCH(CONCATENATE(V$2,$A8),'[2]Výsledková listina'!$Q:$Q,0),1))</f>
      </c>
      <c r="W8" s="4"/>
      <c r="X8" s="42">
        <f t="shared" si="8"/>
      </c>
      <c r="Y8" s="57">
        <f t="shared" si="9"/>
      </c>
      <c r="Z8" s="60"/>
      <c r="AA8" s="61">
        <f>IF(ISNA(MATCH(CONCATENATE(AA$2,$A8),'[2]Výsledková listina'!$Q:$Q,0)),"",INDEX('[2]Výsledková listina'!$B:$B,MATCH(CONCATENATE(AA$2,$A8),'[2]Výsledková listina'!$Q:$Q,0),1))</f>
      </c>
      <c r="AB8" s="4"/>
      <c r="AC8" s="42">
        <f t="shared" si="10"/>
      </c>
      <c r="AD8" s="57">
        <f t="shared" si="11"/>
      </c>
      <c r="AE8" s="60"/>
      <c r="AF8" s="61">
        <f>IF(ISNA(MATCH(CONCATENATE(AF$2,$A8),'[2]Výsledková listina'!$Q:$Q,0)),"",INDEX('[2]Výsledková listina'!$B:$B,MATCH(CONCATENATE(AF$2,$A8),'[2]Výsledková listina'!$Q:$Q,0),1))</f>
      </c>
      <c r="AG8" s="4"/>
      <c r="AH8" s="42">
        <f t="shared" si="12"/>
      </c>
      <c r="AI8" s="57">
        <f t="shared" si="13"/>
      </c>
      <c r="AJ8" s="60"/>
      <c r="AK8" s="61">
        <f>IF(ISNA(MATCH(CONCATENATE(AK$2,$A8),'[2]Výsledková listina'!$Q:$Q,0)),"",INDEX('[2]Výsledková listina'!$B:$B,MATCH(CONCATENATE(AK$2,$A8),'[2]Výsledková listina'!$Q:$Q,0),1))</f>
      </c>
      <c r="AL8" s="4"/>
      <c r="AM8" s="42">
        <f t="shared" si="14"/>
      </c>
      <c r="AN8" s="57">
        <f t="shared" si="15"/>
      </c>
      <c r="AO8" s="60"/>
      <c r="AP8" s="61">
        <f>IF(ISNA(MATCH(CONCATENATE(AP$2,$A8),'[2]Výsledková listina'!$Q:$Q,0)),"",INDEX('[2]Výsledková listina'!$B:$B,MATCH(CONCATENATE(AP$2,$A8),'[2]Výsledková listina'!$Q:$Q,0),1))</f>
      </c>
      <c r="AQ8" s="4"/>
      <c r="AR8" s="42">
        <f t="shared" si="16"/>
      </c>
      <c r="AS8" s="57">
        <f t="shared" si="17"/>
      </c>
      <c r="AT8" s="60"/>
      <c r="AU8" s="61">
        <f>IF(ISNA(MATCH(CONCATENATE(AU$2,$A8),'[2]Výsledková listina'!$Q:$Q,0)),"",INDEX('[2]Výsledková listina'!$B:$B,MATCH(CONCATENATE(AU$2,$A8),'[2]Výsledková listina'!$Q:$Q,0),1))</f>
      </c>
      <c r="AV8" s="4"/>
      <c r="AW8" s="42">
        <f t="shared" si="18"/>
      </c>
      <c r="AX8" s="57">
        <f t="shared" si="19"/>
      </c>
      <c r="AY8" s="60"/>
      <c r="AZ8" s="61">
        <f>IF(ISNA(MATCH(CONCATENATE(AZ$2,$A8),'[2]Výsledková listina'!$Q:$Q,0)),"",INDEX('[2]Výsledková listina'!$B:$B,MATCH(CONCATENATE(AZ$2,$A8),'[2]Výsledková listina'!$Q:$Q,0),1))</f>
      </c>
      <c r="BA8" s="4"/>
      <c r="BB8" s="42">
        <f t="shared" si="20"/>
      </c>
      <c r="BC8" s="57">
        <f t="shared" si="21"/>
      </c>
      <c r="BD8" s="60"/>
      <c r="BE8" s="61">
        <f>IF(ISNA(MATCH(CONCATENATE(BE$2,$A8),'[2]Výsledková listina'!$Q:$Q,0)),"",INDEX('[2]Výsledková listina'!$B:$B,MATCH(CONCATENATE(BE$2,$A8),'[2]Výsledková listina'!$Q:$Q,0),1))</f>
      </c>
      <c r="BF8" s="4"/>
      <c r="BG8" s="42">
        <f t="shared" si="22"/>
      </c>
      <c r="BH8" s="57">
        <f t="shared" si="23"/>
      </c>
      <c r="BI8" s="60"/>
      <c r="BJ8" s="61">
        <f>IF(ISNA(MATCH(CONCATENATE(BJ$2,$A8),'[2]Výsledková listina'!$Q:$Q,0)),"",INDEX('[2]Výsledková listina'!$B:$B,MATCH(CONCATENATE(BJ$2,$A8),'[2]Výsledková listina'!$Q:$Q,0),1))</f>
      </c>
      <c r="BK8" s="4"/>
      <c r="BL8" s="42">
        <f t="shared" si="24"/>
      </c>
      <c r="BM8" s="57">
        <f t="shared" si="25"/>
      </c>
      <c r="BN8" s="60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</row>
    <row r="9" spans="1:174" s="10" customFormat="1" ht="34.5" customHeight="1">
      <c r="A9" s="5">
        <v>6</v>
      </c>
      <c r="B9" s="61" t="str">
        <f>IF(ISNA(MATCH(CONCATENATE(B$2,$A9),'[2]Výsledková listina'!$Q:$Q,0)),"",INDEX('[2]Výsledková listina'!$B:$B,MATCH(CONCATENATE(B$2,$A9),'[2]Výsledková listina'!$Q:$Q,0),1))</f>
        <v>Bechyňská Kačule</v>
      </c>
      <c r="C9" s="4">
        <v>820</v>
      </c>
      <c r="D9" s="42">
        <f t="shared" si="0"/>
        <v>11</v>
      </c>
      <c r="E9" s="57">
        <f t="shared" si="1"/>
        <v>11</v>
      </c>
      <c r="F9" s="60"/>
      <c r="G9" s="61" t="str">
        <f>IF(ISNA(MATCH(CONCATENATE(G$2,$A9),'[2]Výsledková listina'!$Q:$Q,0)),"",INDEX('[2]Výsledková listina'!$B:$B,MATCH(CONCATENATE(G$2,$A9),'[2]Výsledková listina'!$Q:$Q,0),1))</f>
        <v>Černý Radek</v>
      </c>
      <c r="H9" s="4">
        <v>3820</v>
      </c>
      <c r="I9" s="42">
        <f t="shared" si="2"/>
        <v>7</v>
      </c>
      <c r="J9" s="57">
        <f t="shared" si="3"/>
        <v>7</v>
      </c>
      <c r="K9" s="60"/>
      <c r="L9" s="61" t="str">
        <f>IF(ISNA(MATCH(CONCATENATE(L$2,$A9),'[2]Výsledková listina'!$Q:$Q,0)),"",INDEX('[2]Výsledková listina'!$B:$B,MATCH(CONCATENATE(L$2,$A9),'[2]Výsledková listina'!$Q:$Q,0),1))</f>
        <v>Koubek František</v>
      </c>
      <c r="M9" s="4">
        <v>0</v>
      </c>
      <c r="N9" s="42">
        <f t="shared" si="4"/>
        <v>10</v>
      </c>
      <c r="O9" s="57">
        <f t="shared" si="5"/>
        <v>11</v>
      </c>
      <c r="P9" s="60"/>
      <c r="Q9" s="61" t="str">
        <f>IF(ISNA(MATCH(CONCATENATE(Q$2,$A9),'[2]Výsledková listina'!$Q:$Q,0)),"",INDEX('[2]Výsledková listina'!$B:$B,MATCH(CONCATENATE(Q$2,$A9),'[2]Výsledková listina'!$Q:$Q,0),1))</f>
        <v>Pokorný František</v>
      </c>
      <c r="R9" s="4">
        <v>1300</v>
      </c>
      <c r="S9" s="42">
        <f t="shared" si="6"/>
        <v>8</v>
      </c>
      <c r="T9" s="57">
        <f t="shared" si="7"/>
        <v>8</v>
      </c>
      <c r="U9" s="60"/>
      <c r="V9" s="61">
        <f>IF(ISNA(MATCH(CONCATENATE(V$2,$A9),'[2]Výsledková listina'!$Q:$Q,0)),"",INDEX('[2]Výsledková listina'!$B:$B,MATCH(CONCATENATE(V$2,$A9),'[2]Výsledková listina'!$Q:$Q,0),1))</f>
      </c>
      <c r="W9" s="4"/>
      <c r="X9" s="42">
        <f t="shared" si="8"/>
      </c>
      <c r="Y9" s="57">
        <f t="shared" si="9"/>
      </c>
      <c r="Z9" s="60"/>
      <c r="AA9" s="61">
        <f>IF(ISNA(MATCH(CONCATENATE(AA$2,$A9),'[2]Výsledková listina'!$Q:$Q,0)),"",INDEX('[2]Výsledková listina'!$B:$B,MATCH(CONCATENATE(AA$2,$A9),'[2]Výsledková listina'!$Q:$Q,0),1))</f>
      </c>
      <c r="AB9" s="4"/>
      <c r="AC9" s="42">
        <f t="shared" si="10"/>
      </c>
      <c r="AD9" s="57">
        <f t="shared" si="11"/>
      </c>
      <c r="AE9" s="60"/>
      <c r="AF9" s="61">
        <f>IF(ISNA(MATCH(CONCATENATE(AF$2,$A9),'[2]Výsledková listina'!$Q:$Q,0)),"",INDEX('[2]Výsledková listina'!$B:$B,MATCH(CONCATENATE(AF$2,$A9),'[2]Výsledková listina'!$Q:$Q,0),1))</f>
      </c>
      <c r="AG9" s="4"/>
      <c r="AH9" s="42">
        <f t="shared" si="12"/>
      </c>
      <c r="AI9" s="57">
        <f t="shared" si="13"/>
      </c>
      <c r="AJ9" s="60"/>
      <c r="AK9" s="61">
        <f>IF(ISNA(MATCH(CONCATENATE(AK$2,$A9),'[2]Výsledková listina'!$Q:$Q,0)),"",INDEX('[2]Výsledková listina'!$B:$B,MATCH(CONCATENATE(AK$2,$A9),'[2]Výsledková listina'!$Q:$Q,0),1))</f>
      </c>
      <c r="AL9" s="4"/>
      <c r="AM9" s="42">
        <f t="shared" si="14"/>
      </c>
      <c r="AN9" s="57">
        <f t="shared" si="15"/>
      </c>
      <c r="AO9" s="60"/>
      <c r="AP9" s="61">
        <f>IF(ISNA(MATCH(CONCATENATE(AP$2,$A9),'[2]Výsledková listina'!$Q:$Q,0)),"",INDEX('[2]Výsledková listina'!$B:$B,MATCH(CONCATENATE(AP$2,$A9),'[2]Výsledková listina'!$Q:$Q,0),1))</f>
      </c>
      <c r="AQ9" s="4"/>
      <c r="AR9" s="42">
        <f t="shared" si="16"/>
      </c>
      <c r="AS9" s="57">
        <f t="shared" si="17"/>
      </c>
      <c r="AT9" s="60"/>
      <c r="AU9" s="61">
        <f>IF(ISNA(MATCH(CONCATENATE(AU$2,$A9),'[2]Výsledková listina'!$Q:$Q,0)),"",INDEX('[2]Výsledková listina'!$B:$B,MATCH(CONCATENATE(AU$2,$A9),'[2]Výsledková listina'!$Q:$Q,0),1))</f>
      </c>
      <c r="AV9" s="4"/>
      <c r="AW9" s="42">
        <f t="shared" si="18"/>
      </c>
      <c r="AX9" s="57">
        <f t="shared" si="19"/>
      </c>
      <c r="AY9" s="60"/>
      <c r="AZ9" s="61">
        <f>IF(ISNA(MATCH(CONCATENATE(AZ$2,$A9),'[2]Výsledková listina'!$Q:$Q,0)),"",INDEX('[2]Výsledková listina'!$B:$B,MATCH(CONCATENATE(AZ$2,$A9),'[2]Výsledková listina'!$Q:$Q,0),1))</f>
      </c>
      <c r="BA9" s="4"/>
      <c r="BB9" s="42">
        <f t="shared" si="20"/>
      </c>
      <c r="BC9" s="57">
        <f t="shared" si="21"/>
      </c>
      <c r="BD9" s="60"/>
      <c r="BE9" s="61">
        <f>IF(ISNA(MATCH(CONCATENATE(BE$2,$A9),'[2]Výsledková listina'!$Q:$Q,0)),"",INDEX('[2]Výsledková listina'!$B:$B,MATCH(CONCATENATE(BE$2,$A9),'[2]Výsledková listina'!$Q:$Q,0),1))</f>
      </c>
      <c r="BF9" s="4"/>
      <c r="BG9" s="42">
        <f t="shared" si="22"/>
      </c>
      <c r="BH9" s="57">
        <f t="shared" si="23"/>
      </c>
      <c r="BI9" s="60"/>
      <c r="BJ9" s="61">
        <f>IF(ISNA(MATCH(CONCATENATE(BJ$2,$A9),'[2]Výsledková listina'!$Q:$Q,0)),"",INDEX('[2]Výsledková listina'!$B:$B,MATCH(CONCATENATE(BJ$2,$A9),'[2]Výsledková listina'!$Q:$Q,0),1))</f>
      </c>
      <c r="BK9" s="4"/>
      <c r="BL9" s="42">
        <f t="shared" si="24"/>
      </c>
      <c r="BM9" s="57">
        <f t="shared" si="25"/>
      </c>
      <c r="BN9" s="60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</row>
    <row r="10" spans="1:174" s="10" customFormat="1" ht="34.5" customHeight="1">
      <c r="A10" s="5">
        <v>7</v>
      </c>
      <c r="B10" s="61" t="str">
        <f>IF(ISNA(MATCH(CONCATENATE(B$2,$A10),'[2]Výsledková listina'!$Q:$Q,0)),"",INDEX('[2]Výsledková listina'!$B:$B,MATCH(CONCATENATE(B$2,$A10),'[2]Výsledková listina'!$Q:$Q,0),1))</f>
        <v>Piňďour</v>
      </c>
      <c r="C10" s="4">
        <v>2340</v>
      </c>
      <c r="D10" s="42">
        <f t="shared" si="0"/>
        <v>9</v>
      </c>
      <c r="E10" s="57">
        <f t="shared" si="1"/>
        <v>9</v>
      </c>
      <c r="F10" s="60"/>
      <c r="G10" s="61" t="str">
        <f>IF(ISNA(MATCH(CONCATENATE(G$2,$A10),'[2]Výsledková listina'!$Q:$Q,0)),"",INDEX('[2]Výsledková listina'!$B:$B,MATCH(CONCATENATE(G$2,$A10),'[2]Výsledková listina'!$Q:$Q,0),1))</f>
        <v>Kopecký Josef</v>
      </c>
      <c r="H10" s="4">
        <v>460</v>
      </c>
      <c r="I10" s="42">
        <f t="shared" si="2"/>
        <v>10</v>
      </c>
      <c r="J10" s="57">
        <f t="shared" si="3"/>
        <v>10</v>
      </c>
      <c r="K10" s="60"/>
      <c r="L10" s="61" t="str">
        <f>IF(ISNA(MATCH(CONCATENATE(L$2,$A10),'[2]Výsledková listina'!$Q:$Q,0)),"",INDEX('[2]Výsledková listina'!$B:$B,MATCH(CONCATENATE(L$2,$A10),'[2]Výsledková listina'!$Q:$Q,0),1))</f>
        <v>Kasl Luboš</v>
      </c>
      <c r="M10" s="4">
        <v>8060</v>
      </c>
      <c r="N10" s="42">
        <f t="shared" si="4"/>
        <v>2</v>
      </c>
      <c r="O10" s="57">
        <f t="shared" si="5"/>
        <v>2</v>
      </c>
      <c r="P10" s="60"/>
      <c r="Q10" s="61" t="str">
        <f>IF(ISNA(MATCH(CONCATENATE(Q$2,$A10),'[2]Výsledková listina'!$Q:$Q,0)),"",INDEX('[2]Výsledková listina'!$B:$B,MATCH(CONCATENATE(Q$2,$A10),'[2]Výsledková listina'!$Q:$Q,0),1))</f>
        <v>Stříbrský Viktor</v>
      </c>
      <c r="R10" s="4">
        <v>11020</v>
      </c>
      <c r="S10" s="42">
        <f t="shared" si="6"/>
        <v>1</v>
      </c>
      <c r="T10" s="57">
        <f t="shared" si="7"/>
        <v>1</v>
      </c>
      <c r="U10" s="60"/>
      <c r="V10" s="61">
        <f>IF(ISNA(MATCH(CONCATENATE(V$2,$A10),'[2]Výsledková listina'!$Q:$Q,0)),"",INDEX('[2]Výsledková listina'!$B:$B,MATCH(CONCATENATE(V$2,$A10),'[2]Výsledková listina'!$Q:$Q,0),1))</f>
      </c>
      <c r="W10" s="4"/>
      <c r="X10" s="42">
        <f t="shared" si="8"/>
      </c>
      <c r="Y10" s="57">
        <f t="shared" si="9"/>
      </c>
      <c r="Z10" s="60"/>
      <c r="AA10" s="61">
        <f>IF(ISNA(MATCH(CONCATENATE(AA$2,$A10),'[2]Výsledková listina'!$Q:$Q,0)),"",INDEX('[2]Výsledková listina'!$B:$B,MATCH(CONCATENATE(AA$2,$A10),'[2]Výsledková listina'!$Q:$Q,0),1))</f>
      </c>
      <c r="AB10" s="4"/>
      <c r="AC10" s="42">
        <f t="shared" si="10"/>
      </c>
      <c r="AD10" s="57">
        <f t="shared" si="11"/>
      </c>
      <c r="AE10" s="60"/>
      <c r="AF10" s="61">
        <f>IF(ISNA(MATCH(CONCATENATE(AF$2,$A10),'[2]Výsledková listina'!$Q:$Q,0)),"",INDEX('[2]Výsledková listina'!$B:$B,MATCH(CONCATENATE(AF$2,$A10),'[2]Výsledková listina'!$Q:$Q,0),1))</f>
      </c>
      <c r="AG10" s="4"/>
      <c r="AH10" s="42">
        <f t="shared" si="12"/>
      </c>
      <c r="AI10" s="57">
        <f t="shared" si="13"/>
      </c>
      <c r="AJ10" s="60"/>
      <c r="AK10" s="61">
        <f>IF(ISNA(MATCH(CONCATENATE(AK$2,$A10),'[2]Výsledková listina'!$Q:$Q,0)),"",INDEX('[2]Výsledková listina'!$B:$B,MATCH(CONCATENATE(AK$2,$A10),'[2]Výsledková listina'!$Q:$Q,0),1))</f>
      </c>
      <c r="AL10" s="4"/>
      <c r="AM10" s="42">
        <f t="shared" si="14"/>
      </c>
      <c r="AN10" s="57">
        <f t="shared" si="15"/>
      </c>
      <c r="AO10" s="60"/>
      <c r="AP10" s="61">
        <f>IF(ISNA(MATCH(CONCATENATE(AP$2,$A10),'[2]Výsledková listina'!$Q:$Q,0)),"",INDEX('[2]Výsledková listina'!$B:$B,MATCH(CONCATENATE(AP$2,$A10),'[2]Výsledková listina'!$Q:$Q,0),1))</f>
      </c>
      <c r="AQ10" s="4"/>
      <c r="AR10" s="42">
        <f t="shared" si="16"/>
      </c>
      <c r="AS10" s="57">
        <f t="shared" si="17"/>
      </c>
      <c r="AT10" s="60"/>
      <c r="AU10" s="61">
        <f>IF(ISNA(MATCH(CONCATENATE(AU$2,$A10),'[2]Výsledková listina'!$Q:$Q,0)),"",INDEX('[2]Výsledková listina'!$B:$B,MATCH(CONCATENATE(AU$2,$A10),'[2]Výsledková listina'!$Q:$Q,0),1))</f>
      </c>
      <c r="AV10" s="4"/>
      <c r="AW10" s="42">
        <f t="shared" si="18"/>
      </c>
      <c r="AX10" s="57">
        <f t="shared" si="19"/>
      </c>
      <c r="AY10" s="60"/>
      <c r="AZ10" s="61">
        <f>IF(ISNA(MATCH(CONCATENATE(AZ$2,$A10),'[2]Výsledková listina'!$Q:$Q,0)),"",INDEX('[2]Výsledková listina'!$B:$B,MATCH(CONCATENATE(AZ$2,$A10),'[2]Výsledková listina'!$Q:$Q,0),1))</f>
      </c>
      <c r="BA10" s="4"/>
      <c r="BB10" s="42">
        <f t="shared" si="20"/>
      </c>
      <c r="BC10" s="57">
        <f t="shared" si="21"/>
      </c>
      <c r="BD10" s="60"/>
      <c r="BE10" s="61">
        <f>IF(ISNA(MATCH(CONCATENATE(BE$2,$A10),'[2]Výsledková listina'!$Q:$Q,0)),"",INDEX('[2]Výsledková listina'!$B:$B,MATCH(CONCATENATE(BE$2,$A10),'[2]Výsledková listina'!$Q:$Q,0),1))</f>
      </c>
      <c r="BF10" s="4"/>
      <c r="BG10" s="42">
        <f t="shared" si="22"/>
      </c>
      <c r="BH10" s="57">
        <f t="shared" si="23"/>
      </c>
      <c r="BI10" s="60"/>
      <c r="BJ10" s="61">
        <f>IF(ISNA(MATCH(CONCATENATE(BJ$2,$A10),'[2]Výsledková listina'!$Q:$Q,0)),"",INDEX('[2]Výsledková listina'!$B:$B,MATCH(CONCATENATE(BJ$2,$A10),'[2]Výsledková listina'!$Q:$Q,0),1))</f>
      </c>
      <c r="BK10" s="4"/>
      <c r="BL10" s="42">
        <f t="shared" si="24"/>
      </c>
      <c r="BM10" s="57">
        <f t="shared" si="25"/>
      </c>
      <c r="BN10" s="60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</row>
    <row r="11" spans="1:174" s="10" customFormat="1" ht="34.5" customHeight="1">
      <c r="A11" s="5">
        <v>8</v>
      </c>
      <c r="B11" s="61" t="str">
        <f>IF(ISNA(MATCH(CONCATENATE(B$2,$A11),'[2]Výsledková listina'!$Q:$Q,0)),"",INDEX('[2]Výsledková listina'!$B:$B,MATCH(CONCATENATE(B$2,$A11),'[2]Výsledková listina'!$Q:$Q,0),1))</f>
        <v>Bromovský Petr</v>
      </c>
      <c r="C11" s="4">
        <v>6120</v>
      </c>
      <c r="D11" s="42">
        <f t="shared" si="0"/>
        <v>4</v>
      </c>
      <c r="E11" s="57">
        <f t="shared" si="1"/>
        <v>4</v>
      </c>
      <c r="F11" s="60"/>
      <c r="G11" s="61" t="str">
        <f>IF(ISNA(MATCH(CONCATENATE(G$2,$A11),'[2]Výsledková listina'!$Q:$Q,0)),"",INDEX('[2]Výsledková listina'!$B:$B,MATCH(CONCATENATE(G$2,$A11),'[2]Výsledková listina'!$Q:$Q,0),1))</f>
        <v>Mikeš František</v>
      </c>
      <c r="H11" s="4">
        <v>5060</v>
      </c>
      <c r="I11" s="42">
        <f t="shared" si="2"/>
        <v>3</v>
      </c>
      <c r="J11" s="57">
        <f t="shared" si="3"/>
        <v>3</v>
      </c>
      <c r="K11" s="60"/>
      <c r="L11" s="61" t="str">
        <f>IF(ISNA(MATCH(CONCATENATE(L$2,$A11),'[2]Výsledková listina'!$Q:$Q,0)),"",INDEX('[2]Výsledková listina'!$B:$B,MATCH(CONCATENATE(L$2,$A11),'[2]Výsledková listina'!$Q:$Q,0),1))</f>
        <v>Štěpnička Radek</v>
      </c>
      <c r="M11" s="4">
        <v>3120</v>
      </c>
      <c r="N11" s="42">
        <f t="shared" si="4"/>
        <v>6</v>
      </c>
      <c r="O11" s="57">
        <f t="shared" si="5"/>
        <v>6</v>
      </c>
      <c r="P11" s="60"/>
      <c r="Q11" s="61" t="str">
        <f>IF(ISNA(MATCH(CONCATENATE(Q$2,$A11),'[2]Výsledková listina'!$Q:$Q,0)),"",INDEX('[2]Výsledková listina'!$B:$B,MATCH(CONCATENATE(Q$2,$A11),'[2]Výsledková listina'!$Q:$Q,0),1))</f>
        <v>Tóth Petr</v>
      </c>
      <c r="R11" s="4">
        <v>0</v>
      </c>
      <c r="S11" s="42">
        <f t="shared" si="6"/>
        <v>12</v>
      </c>
      <c r="T11" s="57">
        <f t="shared" si="7"/>
        <v>12.5</v>
      </c>
      <c r="U11" s="60"/>
      <c r="V11" s="61">
        <f>IF(ISNA(MATCH(CONCATENATE(V$2,$A11),'[2]Výsledková listina'!$Q:$Q,0)),"",INDEX('[2]Výsledková listina'!$B:$B,MATCH(CONCATENATE(V$2,$A11),'[2]Výsledková listina'!$Q:$Q,0),1))</f>
      </c>
      <c r="W11" s="4"/>
      <c r="X11" s="42">
        <f t="shared" si="8"/>
      </c>
      <c r="Y11" s="57">
        <f t="shared" si="9"/>
      </c>
      <c r="Z11" s="60"/>
      <c r="AA11" s="61">
        <f>IF(ISNA(MATCH(CONCATENATE(AA$2,$A11),'[2]Výsledková listina'!$Q:$Q,0)),"",INDEX('[2]Výsledková listina'!$B:$B,MATCH(CONCATENATE(AA$2,$A11),'[2]Výsledková listina'!$Q:$Q,0),1))</f>
      </c>
      <c r="AB11" s="4"/>
      <c r="AC11" s="42">
        <f t="shared" si="10"/>
      </c>
      <c r="AD11" s="57">
        <f t="shared" si="11"/>
      </c>
      <c r="AE11" s="60"/>
      <c r="AF11" s="61">
        <f>IF(ISNA(MATCH(CONCATENATE(AF$2,$A11),'[2]Výsledková listina'!$Q:$Q,0)),"",INDEX('[2]Výsledková listina'!$B:$B,MATCH(CONCATENATE(AF$2,$A11),'[2]Výsledková listina'!$Q:$Q,0),1))</f>
      </c>
      <c r="AG11" s="4"/>
      <c r="AH11" s="42">
        <f t="shared" si="12"/>
      </c>
      <c r="AI11" s="57">
        <f t="shared" si="13"/>
      </c>
      <c r="AJ11" s="60"/>
      <c r="AK11" s="61">
        <f>IF(ISNA(MATCH(CONCATENATE(AK$2,$A11),'[2]Výsledková listina'!$Q:$Q,0)),"",INDEX('[2]Výsledková listina'!$B:$B,MATCH(CONCATENATE(AK$2,$A11),'[2]Výsledková listina'!$Q:$Q,0),1))</f>
      </c>
      <c r="AL11" s="4"/>
      <c r="AM11" s="42">
        <f t="shared" si="14"/>
      </c>
      <c r="AN11" s="57">
        <f t="shared" si="15"/>
      </c>
      <c r="AO11" s="60"/>
      <c r="AP11" s="61">
        <f>IF(ISNA(MATCH(CONCATENATE(AP$2,$A11),'[2]Výsledková listina'!$Q:$Q,0)),"",INDEX('[2]Výsledková listina'!$B:$B,MATCH(CONCATENATE(AP$2,$A11),'[2]Výsledková listina'!$Q:$Q,0),1))</f>
      </c>
      <c r="AQ11" s="4"/>
      <c r="AR11" s="42">
        <f t="shared" si="16"/>
      </c>
      <c r="AS11" s="57">
        <f t="shared" si="17"/>
      </c>
      <c r="AT11" s="60"/>
      <c r="AU11" s="61">
        <f>IF(ISNA(MATCH(CONCATENATE(AU$2,$A11),'[2]Výsledková listina'!$Q:$Q,0)),"",INDEX('[2]Výsledková listina'!$B:$B,MATCH(CONCATENATE(AU$2,$A11),'[2]Výsledková listina'!$Q:$Q,0),1))</f>
      </c>
      <c r="AV11" s="4"/>
      <c r="AW11" s="42">
        <f t="shared" si="18"/>
      </c>
      <c r="AX11" s="57">
        <f t="shared" si="19"/>
      </c>
      <c r="AY11" s="60"/>
      <c r="AZ11" s="61">
        <f>IF(ISNA(MATCH(CONCATENATE(AZ$2,$A11),'[2]Výsledková listina'!$Q:$Q,0)),"",INDEX('[2]Výsledková listina'!$B:$B,MATCH(CONCATENATE(AZ$2,$A11),'[2]Výsledková listina'!$Q:$Q,0),1))</f>
      </c>
      <c r="BA11" s="4"/>
      <c r="BB11" s="42">
        <f t="shared" si="20"/>
      </c>
      <c r="BC11" s="57">
        <f t="shared" si="21"/>
      </c>
      <c r="BD11" s="60"/>
      <c r="BE11" s="61">
        <f>IF(ISNA(MATCH(CONCATENATE(BE$2,$A11),'[2]Výsledková listina'!$Q:$Q,0)),"",INDEX('[2]Výsledková listina'!$B:$B,MATCH(CONCATENATE(BE$2,$A11),'[2]Výsledková listina'!$Q:$Q,0),1))</f>
      </c>
      <c r="BF11" s="4"/>
      <c r="BG11" s="42">
        <f t="shared" si="22"/>
      </c>
      <c r="BH11" s="57">
        <f t="shared" si="23"/>
      </c>
      <c r="BI11" s="60"/>
      <c r="BJ11" s="61">
        <f>IF(ISNA(MATCH(CONCATENATE(BJ$2,$A11),'[2]Výsledková listina'!$Q:$Q,0)),"",INDEX('[2]Výsledková listina'!$B:$B,MATCH(CONCATENATE(BJ$2,$A11),'[2]Výsledková listina'!$Q:$Q,0),1))</f>
      </c>
      <c r="BK11" s="4"/>
      <c r="BL11" s="42">
        <f t="shared" si="24"/>
      </c>
      <c r="BM11" s="57">
        <f t="shared" si="25"/>
      </c>
      <c r="BN11" s="60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</row>
    <row r="12" spans="1:174" s="10" customFormat="1" ht="34.5" customHeight="1">
      <c r="A12" s="5">
        <v>9</v>
      </c>
      <c r="B12" s="61" t="str">
        <f>IF(ISNA(MATCH(CONCATENATE(B$2,$A12),'[2]Výsledková listina'!$Q:$Q,0)),"",INDEX('[2]Výsledková listina'!$B:$B,MATCH(CONCATENATE(B$2,$A12),'[2]Výsledková listina'!$Q:$Q,0),1))</f>
        <v>Kuneš Luboš</v>
      </c>
      <c r="C12" s="4">
        <v>9120</v>
      </c>
      <c r="D12" s="42">
        <f t="shared" si="0"/>
        <v>1</v>
      </c>
      <c r="E12" s="57">
        <f t="shared" si="1"/>
        <v>1</v>
      </c>
      <c r="F12" s="60"/>
      <c r="G12" s="61" t="str">
        <f>IF(ISNA(MATCH(CONCATENATE(G$2,$A12),'[2]Výsledková listina'!$Q:$Q,0)),"",INDEX('[2]Výsledková listina'!$B:$B,MATCH(CONCATENATE(G$2,$A12),'[2]Výsledková listina'!$Q:$Q,0),1))</f>
        <v>Čugi</v>
      </c>
      <c r="H12" s="4">
        <v>4040</v>
      </c>
      <c r="I12" s="42">
        <f t="shared" si="2"/>
        <v>5</v>
      </c>
      <c r="J12" s="57">
        <f t="shared" si="3"/>
        <v>5</v>
      </c>
      <c r="K12" s="60"/>
      <c r="L12" s="61" t="str">
        <f>IF(ISNA(MATCH(CONCATENATE(L$2,$A12),'[2]Výsledková listina'!$Q:$Q,0)),"",INDEX('[2]Výsledková listina'!$B:$B,MATCH(CONCATENATE(L$2,$A12),'[2]Výsledková listina'!$Q:$Q,0),1))</f>
        <v>Linhart Luděk</v>
      </c>
      <c r="M12" s="4">
        <v>0</v>
      </c>
      <c r="N12" s="42">
        <f t="shared" si="4"/>
        <v>10</v>
      </c>
      <c r="O12" s="57">
        <f t="shared" si="5"/>
        <v>11</v>
      </c>
      <c r="P12" s="60"/>
      <c r="Q12" s="61" t="str">
        <f>IF(ISNA(MATCH(CONCATENATE(Q$2,$A12),'[2]Výsledková listina'!$Q:$Q,0)),"",INDEX('[2]Výsledková listina'!$B:$B,MATCH(CONCATENATE(Q$2,$A12),'[2]Výsledková listina'!$Q:$Q,0),1))</f>
        <v>Tůma David</v>
      </c>
      <c r="R12" s="4">
        <v>3000</v>
      </c>
      <c r="S12" s="42">
        <f t="shared" si="6"/>
        <v>4</v>
      </c>
      <c r="T12" s="57">
        <f t="shared" si="7"/>
        <v>4</v>
      </c>
      <c r="U12" s="60"/>
      <c r="V12" s="61">
        <f>IF(ISNA(MATCH(CONCATENATE(V$2,$A12),'[2]Výsledková listina'!$Q:$Q,0)),"",INDEX('[2]Výsledková listina'!$B:$B,MATCH(CONCATENATE(V$2,$A12),'[2]Výsledková listina'!$Q:$Q,0),1))</f>
      </c>
      <c r="W12" s="4"/>
      <c r="X12" s="42">
        <f t="shared" si="8"/>
      </c>
      <c r="Y12" s="57">
        <f t="shared" si="9"/>
      </c>
      <c r="Z12" s="60"/>
      <c r="AA12" s="61">
        <f>IF(ISNA(MATCH(CONCATENATE(AA$2,$A12),'[2]Výsledková listina'!$Q:$Q,0)),"",INDEX('[2]Výsledková listina'!$B:$B,MATCH(CONCATENATE(AA$2,$A12),'[2]Výsledková listina'!$Q:$Q,0),1))</f>
      </c>
      <c r="AB12" s="4"/>
      <c r="AC12" s="42">
        <f t="shared" si="10"/>
      </c>
      <c r="AD12" s="57">
        <f t="shared" si="11"/>
      </c>
      <c r="AE12" s="60"/>
      <c r="AF12" s="61">
        <f>IF(ISNA(MATCH(CONCATENATE(AF$2,$A12),'[2]Výsledková listina'!$Q:$Q,0)),"",INDEX('[2]Výsledková listina'!$B:$B,MATCH(CONCATENATE(AF$2,$A12),'[2]Výsledková listina'!$Q:$Q,0),1))</f>
      </c>
      <c r="AG12" s="4"/>
      <c r="AH12" s="42">
        <f t="shared" si="12"/>
      </c>
      <c r="AI12" s="57">
        <f t="shared" si="13"/>
      </c>
      <c r="AJ12" s="60"/>
      <c r="AK12" s="61">
        <f>IF(ISNA(MATCH(CONCATENATE(AK$2,$A12),'[2]Výsledková listina'!$Q:$Q,0)),"",INDEX('[2]Výsledková listina'!$B:$B,MATCH(CONCATENATE(AK$2,$A12),'[2]Výsledková listina'!$Q:$Q,0),1))</f>
      </c>
      <c r="AL12" s="4"/>
      <c r="AM12" s="42">
        <f t="shared" si="14"/>
      </c>
      <c r="AN12" s="57">
        <f t="shared" si="15"/>
      </c>
      <c r="AO12" s="60"/>
      <c r="AP12" s="61">
        <f>IF(ISNA(MATCH(CONCATENATE(AP$2,$A12),'[2]Výsledková listina'!$Q:$Q,0)),"",INDEX('[2]Výsledková listina'!$B:$B,MATCH(CONCATENATE(AP$2,$A12),'[2]Výsledková listina'!$Q:$Q,0),1))</f>
      </c>
      <c r="AQ12" s="4"/>
      <c r="AR12" s="42">
        <f t="shared" si="16"/>
      </c>
      <c r="AS12" s="57">
        <f t="shared" si="17"/>
      </c>
      <c r="AT12" s="60"/>
      <c r="AU12" s="61">
        <f>IF(ISNA(MATCH(CONCATENATE(AU$2,$A12),'[2]Výsledková listina'!$Q:$Q,0)),"",INDEX('[2]Výsledková listina'!$B:$B,MATCH(CONCATENATE(AU$2,$A12),'[2]Výsledková listina'!$Q:$Q,0),1))</f>
      </c>
      <c r="AV12" s="4"/>
      <c r="AW12" s="42">
        <f t="shared" si="18"/>
      </c>
      <c r="AX12" s="57">
        <f t="shared" si="19"/>
      </c>
      <c r="AY12" s="60"/>
      <c r="AZ12" s="61">
        <f>IF(ISNA(MATCH(CONCATENATE(AZ$2,$A12),'[2]Výsledková listina'!$Q:$Q,0)),"",INDEX('[2]Výsledková listina'!$B:$B,MATCH(CONCATENATE(AZ$2,$A12),'[2]Výsledková listina'!$Q:$Q,0),1))</f>
      </c>
      <c r="BA12" s="4"/>
      <c r="BB12" s="42">
        <f t="shared" si="20"/>
      </c>
      <c r="BC12" s="57">
        <f t="shared" si="21"/>
      </c>
      <c r="BD12" s="60"/>
      <c r="BE12" s="61">
        <f>IF(ISNA(MATCH(CONCATENATE(BE$2,$A12),'[2]Výsledková listina'!$Q:$Q,0)),"",INDEX('[2]Výsledková listina'!$B:$B,MATCH(CONCATENATE(BE$2,$A12),'[2]Výsledková listina'!$Q:$Q,0),1))</f>
      </c>
      <c r="BF12" s="4"/>
      <c r="BG12" s="42">
        <f t="shared" si="22"/>
      </c>
      <c r="BH12" s="57">
        <f t="shared" si="23"/>
      </c>
      <c r="BI12" s="60"/>
      <c r="BJ12" s="61">
        <f>IF(ISNA(MATCH(CONCATENATE(BJ$2,$A12),'[2]Výsledková listina'!$Q:$Q,0)),"",INDEX('[2]Výsledková listina'!$B:$B,MATCH(CONCATENATE(BJ$2,$A12),'[2]Výsledková listina'!$Q:$Q,0),1))</f>
      </c>
      <c r="BK12" s="4"/>
      <c r="BL12" s="42">
        <f t="shared" si="24"/>
      </c>
      <c r="BM12" s="57">
        <f t="shared" si="25"/>
      </c>
      <c r="BN12" s="60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</row>
    <row r="13" spans="1:174" s="10" customFormat="1" ht="34.5" customHeight="1">
      <c r="A13" s="5">
        <v>10</v>
      </c>
      <c r="B13" s="61" t="str">
        <f>IF(ISNA(MATCH(CONCATENATE(B$2,$A13),'[2]Výsledková listina'!$Q:$Q,0)),"",INDEX('[2]Výsledková listina'!$B:$B,MATCH(CONCATENATE(B$2,$A13),'[2]Výsledková listina'!$Q:$Q,0),1))</f>
        <v>Mikeš Ondra</v>
      </c>
      <c r="C13" s="4">
        <v>40</v>
      </c>
      <c r="D13" s="42">
        <f t="shared" si="0"/>
        <v>13</v>
      </c>
      <c r="E13" s="57">
        <f t="shared" si="1"/>
        <v>13</v>
      </c>
      <c r="F13" s="60"/>
      <c r="G13" s="61" t="str">
        <f>IF(ISNA(MATCH(CONCATENATE(G$2,$A13),'[2]Výsledková listina'!$Q:$Q,0)),"",INDEX('[2]Výsledková listina'!$B:$B,MATCH(CONCATENATE(G$2,$A13),'[2]Výsledková listina'!$Q:$Q,0),1))</f>
        <v>Vatěra Miroslav</v>
      </c>
      <c r="H13" s="4">
        <v>3900</v>
      </c>
      <c r="I13" s="42">
        <f t="shared" si="2"/>
        <v>6</v>
      </c>
      <c r="J13" s="57">
        <f t="shared" si="3"/>
        <v>6</v>
      </c>
      <c r="K13" s="60"/>
      <c r="L13" s="61" t="str">
        <f>IF(ISNA(MATCH(CONCATENATE(L$2,$A13),'[2]Výsledková listina'!$Q:$Q,0)),"",INDEX('[2]Výsledková listina'!$B:$B,MATCH(CONCATENATE(L$2,$A13),'[2]Výsledková listina'!$Q:$Q,0),1))</f>
        <v>Štěpnička Martin</v>
      </c>
      <c r="M13" s="4">
        <v>3360</v>
      </c>
      <c r="N13" s="42">
        <f t="shared" si="4"/>
        <v>5</v>
      </c>
      <c r="O13" s="57">
        <f t="shared" si="5"/>
        <v>5</v>
      </c>
      <c r="P13" s="60"/>
      <c r="Q13" s="61" t="str">
        <f>IF(ISNA(MATCH(CONCATENATE(Q$2,$A13),'[2]Výsledková listina'!$Q:$Q,0)),"",INDEX('[2]Výsledková listina'!$B:$B,MATCH(CONCATENATE(Q$2,$A13),'[2]Výsledková listina'!$Q:$Q,0),1))</f>
        <v>Kovanda Jiří</v>
      </c>
      <c r="R13" s="4">
        <v>280</v>
      </c>
      <c r="S13" s="42">
        <f t="shared" si="6"/>
        <v>11</v>
      </c>
      <c r="T13" s="57">
        <f t="shared" si="7"/>
        <v>11</v>
      </c>
      <c r="U13" s="60"/>
      <c r="V13" s="61">
        <f>IF(ISNA(MATCH(CONCATENATE(V$2,$A13),'[2]Výsledková listina'!$Q:$Q,0)),"",INDEX('[2]Výsledková listina'!$B:$B,MATCH(CONCATENATE(V$2,$A13),'[2]Výsledková listina'!$Q:$Q,0),1))</f>
      </c>
      <c r="W13" s="4"/>
      <c r="X13" s="42">
        <f t="shared" si="8"/>
      </c>
      <c r="Y13" s="57">
        <f t="shared" si="9"/>
      </c>
      <c r="Z13" s="60"/>
      <c r="AA13" s="61">
        <f>IF(ISNA(MATCH(CONCATENATE(AA$2,$A13),'[2]Výsledková listina'!$Q:$Q,0)),"",INDEX('[2]Výsledková listina'!$B:$B,MATCH(CONCATENATE(AA$2,$A13),'[2]Výsledková listina'!$Q:$Q,0),1))</f>
      </c>
      <c r="AB13" s="4"/>
      <c r="AC13" s="42">
        <f t="shared" si="10"/>
      </c>
      <c r="AD13" s="57">
        <f t="shared" si="11"/>
      </c>
      <c r="AE13" s="60"/>
      <c r="AF13" s="61">
        <f>IF(ISNA(MATCH(CONCATENATE(AF$2,$A13),'[2]Výsledková listina'!$Q:$Q,0)),"",INDEX('[2]Výsledková listina'!$B:$B,MATCH(CONCATENATE(AF$2,$A13),'[2]Výsledková listina'!$Q:$Q,0),1))</f>
      </c>
      <c r="AG13" s="4"/>
      <c r="AH13" s="42">
        <f t="shared" si="12"/>
      </c>
      <c r="AI13" s="57">
        <f t="shared" si="13"/>
      </c>
      <c r="AJ13" s="60"/>
      <c r="AK13" s="61">
        <f>IF(ISNA(MATCH(CONCATENATE(AK$2,$A13),'[2]Výsledková listina'!$Q:$Q,0)),"",INDEX('[2]Výsledková listina'!$B:$B,MATCH(CONCATENATE(AK$2,$A13),'[2]Výsledková listina'!$Q:$Q,0),1))</f>
      </c>
      <c r="AL13" s="4"/>
      <c r="AM13" s="42">
        <f t="shared" si="14"/>
      </c>
      <c r="AN13" s="57">
        <f t="shared" si="15"/>
      </c>
      <c r="AO13" s="60"/>
      <c r="AP13" s="61">
        <f>IF(ISNA(MATCH(CONCATENATE(AP$2,$A13),'[2]Výsledková listina'!$Q:$Q,0)),"",INDEX('[2]Výsledková listina'!$B:$B,MATCH(CONCATENATE(AP$2,$A13),'[2]Výsledková listina'!$Q:$Q,0),1))</f>
      </c>
      <c r="AQ13" s="4"/>
      <c r="AR13" s="42">
        <f t="shared" si="16"/>
      </c>
      <c r="AS13" s="57">
        <f t="shared" si="17"/>
      </c>
      <c r="AT13" s="60"/>
      <c r="AU13" s="61">
        <f>IF(ISNA(MATCH(CONCATENATE(AU$2,$A13),'[2]Výsledková listina'!$Q:$Q,0)),"",INDEX('[2]Výsledková listina'!$B:$B,MATCH(CONCATENATE(AU$2,$A13),'[2]Výsledková listina'!$Q:$Q,0),1))</f>
      </c>
      <c r="AV13" s="4"/>
      <c r="AW13" s="42">
        <f t="shared" si="18"/>
      </c>
      <c r="AX13" s="57">
        <f t="shared" si="19"/>
      </c>
      <c r="AY13" s="60"/>
      <c r="AZ13" s="61">
        <f>IF(ISNA(MATCH(CONCATENATE(AZ$2,$A13),'[2]Výsledková listina'!$Q:$Q,0)),"",INDEX('[2]Výsledková listina'!$B:$B,MATCH(CONCATENATE(AZ$2,$A13),'[2]Výsledková listina'!$Q:$Q,0),1))</f>
      </c>
      <c r="BA13" s="4"/>
      <c r="BB13" s="42">
        <f t="shared" si="20"/>
      </c>
      <c r="BC13" s="57">
        <f t="shared" si="21"/>
      </c>
      <c r="BD13" s="60"/>
      <c r="BE13" s="61">
        <f>IF(ISNA(MATCH(CONCATENATE(BE$2,$A13),'[2]Výsledková listina'!$Q:$Q,0)),"",INDEX('[2]Výsledková listina'!$B:$B,MATCH(CONCATENATE(BE$2,$A13),'[2]Výsledková listina'!$Q:$Q,0),1))</f>
      </c>
      <c r="BF13" s="4"/>
      <c r="BG13" s="42">
        <f t="shared" si="22"/>
      </c>
      <c r="BH13" s="57">
        <f t="shared" si="23"/>
      </c>
      <c r="BI13" s="60"/>
      <c r="BJ13" s="61">
        <f>IF(ISNA(MATCH(CONCATENATE(BJ$2,$A13),'[2]Výsledková listina'!$Q:$Q,0)),"",INDEX('[2]Výsledková listina'!$B:$B,MATCH(CONCATENATE(BJ$2,$A13),'[2]Výsledková listina'!$Q:$Q,0),1))</f>
      </c>
      <c r="BK13" s="4"/>
      <c r="BL13" s="42">
        <f t="shared" si="24"/>
      </c>
      <c r="BM13" s="57">
        <f t="shared" si="25"/>
      </c>
      <c r="BN13" s="60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</row>
    <row r="14" spans="1:174" s="10" customFormat="1" ht="34.5" customHeight="1">
      <c r="A14" s="5">
        <v>11</v>
      </c>
      <c r="B14" s="61" t="str">
        <f>IF(ISNA(MATCH(CONCATENATE(B$2,$A14),'[2]Výsledková listina'!$Q:$Q,0)),"",INDEX('[2]Výsledková listina'!$B:$B,MATCH(CONCATENATE(B$2,$A14),'[2]Výsledková listina'!$Q:$Q,0),1))</f>
        <v>Staněk Kája Děda</v>
      </c>
      <c r="C14" s="4">
        <v>300</v>
      </c>
      <c r="D14" s="42">
        <f t="shared" si="0"/>
        <v>12</v>
      </c>
      <c r="E14" s="57">
        <f t="shared" si="1"/>
        <v>12</v>
      </c>
      <c r="F14" s="60"/>
      <c r="G14" s="61" t="str">
        <f>IF(ISNA(MATCH(CONCATENATE(G$2,$A14),'[2]Výsledková listina'!$Q:$Q,0)),"",INDEX('[2]Výsledková listina'!$B:$B,MATCH(CONCATENATE(G$2,$A14),'[2]Výsledková listina'!$Q:$Q,0),1))</f>
        <v>Pluchta Petr</v>
      </c>
      <c r="H14" s="4">
        <v>1060</v>
      </c>
      <c r="I14" s="42">
        <f t="shared" si="2"/>
        <v>8</v>
      </c>
      <c r="J14" s="57">
        <f t="shared" si="3"/>
        <v>8</v>
      </c>
      <c r="K14" s="60"/>
      <c r="L14" s="61" t="str">
        <f>IF(ISNA(MATCH(CONCATENATE(L$2,$A14),'[2]Výsledková listina'!$Q:$Q,0)),"",INDEX('[2]Výsledková listina'!$B:$B,MATCH(CONCATENATE(L$2,$A14),'[2]Výsledková listina'!$Q:$Q,0),1))</f>
        <v>Fejfar Kamil</v>
      </c>
      <c r="M14" s="4">
        <v>5380</v>
      </c>
      <c r="N14" s="42">
        <f t="shared" si="4"/>
        <v>3</v>
      </c>
      <c r="O14" s="57">
        <f t="shared" si="5"/>
        <v>3</v>
      </c>
      <c r="P14" s="60"/>
      <c r="Q14" s="61" t="str">
        <f>IF(ISNA(MATCH(CONCATENATE(Q$2,$A14),'[2]Výsledková listina'!$Q:$Q,0)),"",INDEX('[2]Výsledková listina'!$B:$B,MATCH(CONCATENATE(Q$2,$A14),'[2]Výsledková listina'!$Q:$Q,0),1))</f>
        <v>Staňková Lenka</v>
      </c>
      <c r="R14" s="4">
        <v>0</v>
      </c>
      <c r="S14" s="42">
        <f t="shared" si="6"/>
        <v>12</v>
      </c>
      <c r="T14" s="57">
        <f t="shared" si="7"/>
        <v>12.5</v>
      </c>
      <c r="U14" s="60"/>
      <c r="V14" s="61">
        <f>IF(ISNA(MATCH(CONCATENATE(V$2,$A14),'[2]Výsledková listina'!$Q:$Q,0)),"",INDEX('[2]Výsledková listina'!$B:$B,MATCH(CONCATENATE(V$2,$A14),'[2]Výsledková listina'!$Q:$Q,0),1))</f>
      </c>
      <c r="W14" s="4"/>
      <c r="X14" s="42">
        <f t="shared" si="8"/>
      </c>
      <c r="Y14" s="57">
        <f t="shared" si="9"/>
      </c>
      <c r="Z14" s="60"/>
      <c r="AA14" s="61">
        <f>IF(ISNA(MATCH(CONCATENATE(AA$2,$A14),'[2]Výsledková listina'!$Q:$Q,0)),"",INDEX('[2]Výsledková listina'!$B:$B,MATCH(CONCATENATE(AA$2,$A14),'[2]Výsledková listina'!$Q:$Q,0),1))</f>
      </c>
      <c r="AB14" s="4"/>
      <c r="AC14" s="42">
        <f t="shared" si="10"/>
      </c>
      <c r="AD14" s="57">
        <f t="shared" si="11"/>
      </c>
      <c r="AE14" s="60"/>
      <c r="AF14" s="61">
        <f>IF(ISNA(MATCH(CONCATENATE(AF$2,$A14),'[2]Výsledková listina'!$Q:$Q,0)),"",INDEX('[2]Výsledková listina'!$B:$B,MATCH(CONCATENATE(AF$2,$A14),'[2]Výsledková listina'!$Q:$Q,0),1))</f>
      </c>
      <c r="AG14" s="4"/>
      <c r="AH14" s="42">
        <f t="shared" si="12"/>
      </c>
      <c r="AI14" s="57">
        <f t="shared" si="13"/>
      </c>
      <c r="AJ14" s="60"/>
      <c r="AK14" s="61">
        <f>IF(ISNA(MATCH(CONCATENATE(AK$2,$A14),'[2]Výsledková listina'!$Q:$Q,0)),"",INDEX('[2]Výsledková listina'!$B:$B,MATCH(CONCATENATE(AK$2,$A14),'[2]Výsledková listina'!$Q:$Q,0),1))</f>
      </c>
      <c r="AL14" s="4"/>
      <c r="AM14" s="42">
        <f t="shared" si="14"/>
      </c>
      <c r="AN14" s="57">
        <f t="shared" si="15"/>
      </c>
      <c r="AO14" s="60"/>
      <c r="AP14" s="61">
        <f>IF(ISNA(MATCH(CONCATENATE(AP$2,$A14),'[2]Výsledková listina'!$Q:$Q,0)),"",INDEX('[2]Výsledková listina'!$B:$B,MATCH(CONCATENATE(AP$2,$A14),'[2]Výsledková listina'!$Q:$Q,0),1))</f>
      </c>
      <c r="AQ14" s="4"/>
      <c r="AR14" s="42">
        <f t="shared" si="16"/>
      </c>
      <c r="AS14" s="57">
        <f t="shared" si="17"/>
      </c>
      <c r="AT14" s="60"/>
      <c r="AU14" s="61">
        <f>IF(ISNA(MATCH(CONCATENATE(AU$2,$A14),'[2]Výsledková listina'!$Q:$Q,0)),"",INDEX('[2]Výsledková listina'!$B:$B,MATCH(CONCATENATE(AU$2,$A14),'[2]Výsledková listina'!$Q:$Q,0),1))</f>
      </c>
      <c r="AV14" s="4"/>
      <c r="AW14" s="42">
        <f t="shared" si="18"/>
      </c>
      <c r="AX14" s="57">
        <f t="shared" si="19"/>
      </c>
      <c r="AY14" s="60"/>
      <c r="AZ14" s="61">
        <f>IF(ISNA(MATCH(CONCATENATE(AZ$2,$A14),'[2]Výsledková listina'!$Q:$Q,0)),"",INDEX('[2]Výsledková listina'!$B:$B,MATCH(CONCATENATE(AZ$2,$A14),'[2]Výsledková listina'!$Q:$Q,0),1))</f>
      </c>
      <c r="BA14" s="4"/>
      <c r="BB14" s="42">
        <f t="shared" si="20"/>
      </c>
      <c r="BC14" s="57">
        <f t="shared" si="21"/>
      </c>
      <c r="BD14" s="60"/>
      <c r="BE14" s="61">
        <f>IF(ISNA(MATCH(CONCATENATE(BE$2,$A14),'[2]Výsledková listina'!$Q:$Q,0)),"",INDEX('[2]Výsledková listina'!$B:$B,MATCH(CONCATENATE(BE$2,$A14),'[2]Výsledková listina'!$Q:$Q,0),1))</f>
      </c>
      <c r="BF14" s="4"/>
      <c r="BG14" s="42">
        <f t="shared" si="22"/>
      </c>
      <c r="BH14" s="57">
        <f t="shared" si="23"/>
      </c>
      <c r="BI14" s="60"/>
      <c r="BJ14" s="61">
        <f>IF(ISNA(MATCH(CONCATENATE(BJ$2,$A14),'[2]Výsledková listina'!$Q:$Q,0)),"",INDEX('[2]Výsledková listina'!$B:$B,MATCH(CONCATENATE(BJ$2,$A14),'[2]Výsledková listina'!$Q:$Q,0),1))</f>
      </c>
      <c r="BK14" s="4"/>
      <c r="BL14" s="42">
        <f t="shared" si="24"/>
      </c>
      <c r="BM14" s="57">
        <f t="shared" si="25"/>
      </c>
      <c r="BN14" s="60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</row>
    <row r="15" spans="1:174" s="10" customFormat="1" ht="34.5" customHeight="1">
      <c r="A15" s="5">
        <v>12</v>
      </c>
      <c r="B15" s="61" t="str">
        <f>IF(ISNA(MATCH(CONCATENATE(B$2,$A15),'[2]Výsledková listina'!$Q:$Q,0)),"",INDEX('[2]Výsledková listina'!$B:$B,MATCH(CONCATENATE(B$2,$A15),'[2]Výsledková listina'!$Q:$Q,0),1))</f>
        <v>Kříž Petr</v>
      </c>
      <c r="C15" s="4">
        <v>6400</v>
      </c>
      <c r="D15" s="42">
        <f t="shared" si="0"/>
        <v>2</v>
      </c>
      <c r="E15" s="57">
        <f t="shared" si="1"/>
        <v>2</v>
      </c>
      <c r="F15" s="60"/>
      <c r="G15" s="61" t="str">
        <f>IF(ISNA(MATCH(CONCATENATE(G$2,$A15),'[2]Výsledková listina'!$Q:$Q,0)),"",INDEX('[2]Výsledková listina'!$B:$B,MATCH(CONCATENATE(G$2,$A15),'[2]Výsledková listina'!$Q:$Q,0),1))</f>
        <v>Ševčík Josef</v>
      </c>
      <c r="H15" s="4">
        <v>140</v>
      </c>
      <c r="I15" s="42">
        <f t="shared" si="2"/>
        <v>11</v>
      </c>
      <c r="J15" s="57">
        <f t="shared" si="3"/>
        <v>11</v>
      </c>
      <c r="K15" s="60"/>
      <c r="L15" s="61" t="str">
        <f>IF(ISNA(MATCH(CONCATENATE(L$2,$A15),'[2]Výsledková listina'!$Q:$Q,0)),"",INDEX('[2]Výsledková listina'!$B:$B,MATCH(CONCATENATE(L$2,$A15),'[2]Výsledková listina'!$Q:$Q,0),1))</f>
        <v>Sičák Pavel</v>
      </c>
      <c r="M15" s="4">
        <v>4660</v>
      </c>
      <c r="N15" s="42">
        <f t="shared" si="4"/>
        <v>4</v>
      </c>
      <c r="O15" s="57">
        <f t="shared" si="5"/>
        <v>4</v>
      </c>
      <c r="P15" s="60"/>
      <c r="Q15" s="61" t="str">
        <f>IF(ISNA(MATCH(CONCATENATE(Q$2,$A15),'[2]Výsledková listina'!$Q:$Q,0)),"",INDEX('[2]Výsledková listina'!$B:$B,MATCH(CONCATENATE(Q$2,$A15),'[2]Výsledková listina'!$Q:$Q,0),1))</f>
        <v>Douša Jan</v>
      </c>
      <c r="R15" s="4">
        <v>10620</v>
      </c>
      <c r="S15" s="42">
        <f t="shared" si="6"/>
        <v>2</v>
      </c>
      <c r="T15" s="57">
        <f t="shared" si="7"/>
        <v>2</v>
      </c>
      <c r="U15" s="60"/>
      <c r="V15" s="61">
        <f>IF(ISNA(MATCH(CONCATENATE(V$2,$A15),'[2]Výsledková listina'!$Q:$Q,0)),"",INDEX('[2]Výsledková listina'!$B:$B,MATCH(CONCATENATE(V$2,$A15),'[2]Výsledková listina'!$Q:$Q,0),1))</f>
      </c>
      <c r="W15" s="4"/>
      <c r="X15" s="42">
        <f t="shared" si="8"/>
      </c>
      <c r="Y15" s="57">
        <f t="shared" si="9"/>
      </c>
      <c r="Z15" s="60"/>
      <c r="AA15" s="61">
        <f>IF(ISNA(MATCH(CONCATENATE(AA$2,$A15),'[2]Výsledková listina'!$Q:$Q,0)),"",INDEX('[2]Výsledková listina'!$B:$B,MATCH(CONCATENATE(AA$2,$A15),'[2]Výsledková listina'!$Q:$Q,0),1))</f>
      </c>
      <c r="AB15" s="4"/>
      <c r="AC15" s="42">
        <f t="shared" si="10"/>
      </c>
      <c r="AD15" s="57">
        <f t="shared" si="11"/>
      </c>
      <c r="AE15" s="60"/>
      <c r="AF15" s="61">
        <f>IF(ISNA(MATCH(CONCATENATE(AF$2,$A15),'[2]Výsledková listina'!$Q:$Q,0)),"",INDEX('[2]Výsledková listina'!$B:$B,MATCH(CONCATENATE(AF$2,$A15),'[2]Výsledková listina'!$Q:$Q,0),1))</f>
      </c>
      <c r="AG15" s="4"/>
      <c r="AH15" s="42">
        <f t="shared" si="12"/>
      </c>
      <c r="AI15" s="57">
        <f t="shared" si="13"/>
      </c>
      <c r="AJ15" s="60"/>
      <c r="AK15" s="61">
        <f>IF(ISNA(MATCH(CONCATENATE(AK$2,$A15),'[2]Výsledková listina'!$Q:$Q,0)),"",INDEX('[2]Výsledková listina'!$B:$B,MATCH(CONCATENATE(AK$2,$A15),'[2]Výsledková listina'!$Q:$Q,0),1))</f>
      </c>
      <c r="AL15" s="4"/>
      <c r="AM15" s="42">
        <f t="shared" si="14"/>
      </c>
      <c r="AN15" s="57">
        <f t="shared" si="15"/>
      </c>
      <c r="AO15" s="60"/>
      <c r="AP15" s="61">
        <f>IF(ISNA(MATCH(CONCATENATE(AP$2,$A15),'[2]Výsledková listina'!$Q:$Q,0)),"",INDEX('[2]Výsledková listina'!$B:$B,MATCH(CONCATENATE(AP$2,$A15),'[2]Výsledková listina'!$Q:$Q,0),1))</f>
      </c>
      <c r="AQ15" s="4"/>
      <c r="AR15" s="42">
        <f t="shared" si="16"/>
      </c>
      <c r="AS15" s="57">
        <f t="shared" si="17"/>
      </c>
      <c r="AT15" s="60"/>
      <c r="AU15" s="61">
        <f>IF(ISNA(MATCH(CONCATENATE(AU$2,$A15),'[2]Výsledková listina'!$Q:$Q,0)),"",INDEX('[2]Výsledková listina'!$B:$B,MATCH(CONCATENATE(AU$2,$A15),'[2]Výsledková listina'!$Q:$Q,0),1))</f>
      </c>
      <c r="AV15" s="4"/>
      <c r="AW15" s="42">
        <f t="shared" si="18"/>
      </c>
      <c r="AX15" s="57">
        <f t="shared" si="19"/>
      </c>
      <c r="AY15" s="60"/>
      <c r="AZ15" s="61">
        <f>IF(ISNA(MATCH(CONCATENATE(AZ$2,$A15),'[2]Výsledková listina'!$Q:$Q,0)),"",INDEX('[2]Výsledková listina'!$B:$B,MATCH(CONCATENATE(AZ$2,$A15),'[2]Výsledková listina'!$Q:$Q,0),1))</f>
      </c>
      <c r="BA15" s="4"/>
      <c r="BB15" s="42">
        <f t="shared" si="20"/>
      </c>
      <c r="BC15" s="57">
        <f t="shared" si="21"/>
      </c>
      <c r="BD15" s="60"/>
      <c r="BE15" s="61">
        <f>IF(ISNA(MATCH(CONCATENATE(BE$2,$A15),'[2]Výsledková listina'!$Q:$Q,0)),"",INDEX('[2]Výsledková listina'!$B:$B,MATCH(CONCATENATE(BE$2,$A15),'[2]Výsledková listina'!$Q:$Q,0),1))</f>
      </c>
      <c r="BF15" s="4"/>
      <c r="BG15" s="42">
        <f t="shared" si="22"/>
      </c>
      <c r="BH15" s="57">
        <f t="shared" si="23"/>
      </c>
      <c r="BI15" s="60"/>
      <c r="BJ15" s="61">
        <f>IF(ISNA(MATCH(CONCATENATE(BJ$2,$A15),'[2]Výsledková listina'!$Q:$Q,0)),"",INDEX('[2]Výsledková listina'!$B:$B,MATCH(CONCATENATE(BJ$2,$A15),'[2]Výsledková listina'!$Q:$Q,0),1))</f>
      </c>
      <c r="BK15" s="4"/>
      <c r="BL15" s="42">
        <f t="shared" si="24"/>
      </c>
      <c r="BM15" s="57">
        <f t="shared" si="25"/>
      </c>
      <c r="BN15" s="60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</row>
    <row r="16" spans="1:174" s="10" customFormat="1" ht="34.5" customHeight="1">
      <c r="A16" s="5">
        <v>13</v>
      </c>
      <c r="B16" s="61" t="str">
        <f>IF(ISNA(MATCH(CONCATENATE(B$2,$A16),'[2]Výsledková listina'!$Q:$Q,0)),"",INDEX('[2]Výsledková listina'!$B:$B,MATCH(CONCATENATE(B$2,$A16),'[2]Výsledková listina'!$Q:$Q,0),1))</f>
        <v>Čečil Lukáš</v>
      </c>
      <c r="C16" s="4">
        <v>920</v>
      </c>
      <c r="D16" s="42">
        <f t="shared" si="0"/>
        <v>10</v>
      </c>
      <c r="E16" s="57">
        <f t="shared" si="1"/>
        <v>10</v>
      </c>
      <c r="F16" s="60"/>
      <c r="G16" s="61">
        <f>IF(ISNA(MATCH(CONCATENATE(G$2,$A16),'[2]Výsledková listina'!$Q:$Q,0)),"",INDEX('[2]Výsledková listina'!$B:$B,MATCH(CONCATENATE(G$2,$A16),'[2]Výsledková listina'!$Q:$Q,0),1))</f>
      </c>
      <c r="H16" s="4"/>
      <c r="I16" s="42">
        <f t="shared" si="2"/>
      </c>
      <c r="J16" s="57">
        <f t="shared" si="3"/>
      </c>
      <c r="K16" s="60"/>
      <c r="L16" s="61">
        <f>IF(ISNA(MATCH(CONCATENATE(L$2,$A16),'[2]Výsledková listina'!$Q:$Q,0)),"",INDEX('[2]Výsledková listina'!$B:$B,MATCH(CONCATENATE(L$2,$A16),'[2]Výsledková listina'!$Q:$Q,0),1))</f>
      </c>
      <c r="M16" s="4"/>
      <c r="N16" s="42">
        <f t="shared" si="4"/>
      </c>
      <c r="O16" s="57">
        <f t="shared" si="5"/>
      </c>
      <c r="P16" s="60"/>
      <c r="Q16" s="61" t="str">
        <f>IF(ISNA(MATCH(CONCATENATE(Q$2,$A16),'[2]Výsledková listina'!$Q:$Q,0)),"",INDEX('[2]Výsledková listina'!$B:$B,MATCH(CONCATENATE(Q$2,$A16),'[2]Výsledková listina'!$Q:$Q,0),1))</f>
        <v>Staněk Kája</v>
      </c>
      <c r="R16" s="4">
        <v>9400</v>
      </c>
      <c r="S16" s="42">
        <f t="shared" si="6"/>
        <v>3</v>
      </c>
      <c r="T16" s="57">
        <f t="shared" si="7"/>
        <v>3</v>
      </c>
      <c r="U16" s="60"/>
      <c r="V16" s="61">
        <f>IF(ISNA(MATCH(CONCATENATE(V$2,$A16),'[2]Výsledková listina'!$Q:$Q,0)),"",INDEX('[2]Výsledková listina'!$B:$B,MATCH(CONCATENATE(V$2,$A16),'[2]Výsledková listina'!$Q:$Q,0),1))</f>
      </c>
      <c r="W16" s="4"/>
      <c r="X16" s="42">
        <f t="shared" si="8"/>
      </c>
      <c r="Y16" s="57">
        <f t="shared" si="9"/>
      </c>
      <c r="Z16" s="60"/>
      <c r="AA16" s="61">
        <f>IF(ISNA(MATCH(CONCATENATE(AA$2,$A16),'[2]Výsledková listina'!$Q:$Q,0)),"",INDEX('[2]Výsledková listina'!$B:$B,MATCH(CONCATENATE(AA$2,$A16),'[2]Výsledková listina'!$Q:$Q,0),1))</f>
      </c>
      <c r="AB16" s="4"/>
      <c r="AC16" s="42">
        <f t="shared" si="10"/>
      </c>
      <c r="AD16" s="57">
        <f t="shared" si="11"/>
      </c>
      <c r="AE16" s="60"/>
      <c r="AF16" s="61">
        <f>IF(ISNA(MATCH(CONCATENATE(AF$2,$A16),'[2]Výsledková listina'!$Q:$Q,0)),"",INDEX('[2]Výsledková listina'!$B:$B,MATCH(CONCATENATE(AF$2,$A16),'[2]Výsledková listina'!$Q:$Q,0),1))</f>
      </c>
      <c r="AG16" s="4"/>
      <c r="AH16" s="42">
        <f t="shared" si="12"/>
      </c>
      <c r="AI16" s="57">
        <f t="shared" si="13"/>
      </c>
      <c r="AJ16" s="60"/>
      <c r="AK16" s="61">
        <f>IF(ISNA(MATCH(CONCATENATE(AK$2,$A16),'[2]Výsledková listina'!$Q:$Q,0)),"",INDEX('[2]Výsledková listina'!$B:$B,MATCH(CONCATENATE(AK$2,$A16),'[2]Výsledková listina'!$Q:$Q,0),1))</f>
      </c>
      <c r="AL16" s="4"/>
      <c r="AM16" s="42">
        <f t="shared" si="14"/>
      </c>
      <c r="AN16" s="57">
        <f t="shared" si="15"/>
      </c>
      <c r="AO16" s="60"/>
      <c r="AP16" s="61">
        <f>IF(ISNA(MATCH(CONCATENATE(AP$2,$A16),'[2]Výsledková listina'!$Q:$Q,0)),"",INDEX('[2]Výsledková listina'!$B:$B,MATCH(CONCATENATE(AP$2,$A16),'[2]Výsledková listina'!$Q:$Q,0),1))</f>
      </c>
      <c r="AQ16" s="4"/>
      <c r="AR16" s="42">
        <f t="shared" si="16"/>
      </c>
      <c r="AS16" s="57">
        <f t="shared" si="17"/>
      </c>
      <c r="AT16" s="60"/>
      <c r="AU16" s="61">
        <f>IF(ISNA(MATCH(CONCATENATE(AU$2,$A16),'[2]Výsledková listina'!$Q:$Q,0)),"",INDEX('[2]Výsledková listina'!$B:$B,MATCH(CONCATENATE(AU$2,$A16),'[2]Výsledková listina'!$Q:$Q,0),1))</f>
      </c>
      <c r="AV16" s="4"/>
      <c r="AW16" s="42">
        <f t="shared" si="18"/>
      </c>
      <c r="AX16" s="57">
        <f t="shared" si="19"/>
      </c>
      <c r="AY16" s="60"/>
      <c r="AZ16" s="61">
        <f>IF(ISNA(MATCH(CONCATENATE(AZ$2,$A16),'[2]Výsledková listina'!$Q:$Q,0)),"",INDEX('[2]Výsledková listina'!$B:$B,MATCH(CONCATENATE(AZ$2,$A16),'[2]Výsledková listina'!$Q:$Q,0),1))</f>
      </c>
      <c r="BA16" s="4"/>
      <c r="BB16" s="42">
        <f t="shared" si="20"/>
      </c>
      <c r="BC16" s="57">
        <f t="shared" si="21"/>
      </c>
      <c r="BD16" s="60"/>
      <c r="BE16" s="61">
        <f>IF(ISNA(MATCH(CONCATENATE(BE$2,$A16),'[2]Výsledková listina'!$Q:$Q,0)),"",INDEX('[2]Výsledková listina'!$B:$B,MATCH(CONCATENATE(BE$2,$A16),'[2]Výsledková listina'!$Q:$Q,0),1))</f>
      </c>
      <c r="BF16" s="4"/>
      <c r="BG16" s="42">
        <f t="shared" si="22"/>
      </c>
      <c r="BH16" s="57">
        <f t="shared" si="23"/>
      </c>
      <c r="BI16" s="60"/>
      <c r="BJ16" s="61">
        <f>IF(ISNA(MATCH(CONCATENATE(BJ$2,$A16),'[2]Výsledková listina'!$Q:$Q,0)),"",INDEX('[2]Výsledková listina'!$B:$B,MATCH(CONCATENATE(BJ$2,$A16),'[2]Výsledková listina'!$Q:$Q,0),1))</f>
      </c>
      <c r="BK16" s="4"/>
      <c r="BL16" s="42">
        <f t="shared" si="24"/>
      </c>
      <c r="BM16" s="57">
        <f t="shared" si="25"/>
      </c>
      <c r="BN16" s="60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</row>
    <row r="17" spans="1:174" s="10" customFormat="1" ht="34.5" customHeight="1">
      <c r="A17" s="5">
        <v>14</v>
      </c>
      <c r="B17" s="61">
        <f>IF(ISNA(MATCH(CONCATENATE(B$2,$A17),'[2]Výsledková listina'!$Q:$Q,0)),"",INDEX('[2]Výsledková listina'!$B:$B,MATCH(CONCATENATE(B$2,$A17),'[2]Výsledková listina'!$Q:$Q,0),1))</f>
      </c>
      <c r="C17" s="4"/>
      <c r="D17" s="42">
        <f t="shared" si="0"/>
      </c>
      <c r="E17" s="57">
        <f t="shared" si="1"/>
      </c>
      <c r="F17" s="60"/>
      <c r="G17" s="61">
        <f>IF(ISNA(MATCH(CONCATENATE(G$2,$A17),'[2]Výsledková listina'!$Q:$Q,0)),"",INDEX('[2]Výsledková listina'!$B:$B,MATCH(CONCATENATE(G$2,$A17),'[2]Výsledková listina'!$Q:$Q,0),1))</f>
      </c>
      <c r="H17" s="4"/>
      <c r="I17" s="42">
        <f t="shared" si="2"/>
      </c>
      <c r="J17" s="57">
        <f t="shared" si="3"/>
      </c>
      <c r="K17" s="60"/>
      <c r="L17" s="61">
        <f>IF(ISNA(MATCH(CONCATENATE(L$2,$A17),'[2]Výsledková listina'!$Q:$Q,0)),"",INDEX('[2]Výsledková listina'!$B:$B,MATCH(CONCATENATE(L$2,$A17),'[2]Výsledková listina'!$Q:$Q,0),1))</f>
      </c>
      <c r="M17" s="4"/>
      <c r="N17" s="42">
        <f t="shared" si="4"/>
      </c>
      <c r="O17" s="57">
        <f t="shared" si="5"/>
      </c>
      <c r="P17" s="60"/>
      <c r="Q17" s="61">
        <f>IF(ISNA(MATCH(CONCATENATE(Q$2,$A17),'[2]Výsledková listina'!$Q:$Q,0)),"",INDEX('[2]Výsledková listina'!$B:$B,MATCH(CONCATENATE(Q$2,$A17),'[2]Výsledková listina'!$Q:$Q,0),1))</f>
      </c>
      <c r="R17" s="4"/>
      <c r="S17" s="42">
        <f t="shared" si="6"/>
      </c>
      <c r="T17" s="57">
        <f t="shared" si="7"/>
      </c>
      <c r="U17" s="60"/>
      <c r="V17" s="61">
        <f>IF(ISNA(MATCH(CONCATENATE(V$2,$A17),'[2]Výsledková listina'!$Q:$Q,0)),"",INDEX('[2]Výsledková listina'!$B:$B,MATCH(CONCATENATE(V$2,$A17),'[2]Výsledková listina'!$Q:$Q,0),1))</f>
      </c>
      <c r="W17" s="4"/>
      <c r="X17" s="42">
        <f t="shared" si="8"/>
      </c>
      <c r="Y17" s="57">
        <f t="shared" si="9"/>
      </c>
      <c r="Z17" s="60"/>
      <c r="AA17" s="61">
        <f>IF(ISNA(MATCH(CONCATENATE(AA$2,$A17),'[2]Výsledková listina'!$Q:$Q,0)),"",INDEX('[2]Výsledková listina'!$B:$B,MATCH(CONCATENATE(AA$2,$A17),'[2]Výsledková listina'!$Q:$Q,0),1))</f>
      </c>
      <c r="AB17" s="4"/>
      <c r="AC17" s="42">
        <f t="shared" si="10"/>
      </c>
      <c r="AD17" s="57">
        <f t="shared" si="11"/>
      </c>
      <c r="AE17" s="60"/>
      <c r="AF17" s="61">
        <f>IF(ISNA(MATCH(CONCATENATE(AF$2,$A17),'[2]Výsledková listina'!$Q:$Q,0)),"",INDEX('[2]Výsledková listina'!$B:$B,MATCH(CONCATENATE(AF$2,$A17),'[2]Výsledková listina'!$Q:$Q,0),1))</f>
      </c>
      <c r="AG17" s="4"/>
      <c r="AH17" s="42">
        <f t="shared" si="12"/>
      </c>
      <c r="AI17" s="57">
        <f t="shared" si="13"/>
      </c>
      <c r="AJ17" s="60"/>
      <c r="AK17" s="61">
        <f>IF(ISNA(MATCH(CONCATENATE(AK$2,$A17),'[2]Výsledková listina'!$Q:$Q,0)),"",INDEX('[2]Výsledková listina'!$B:$B,MATCH(CONCATENATE(AK$2,$A17),'[2]Výsledková listina'!$Q:$Q,0),1))</f>
      </c>
      <c r="AL17" s="4"/>
      <c r="AM17" s="42">
        <f t="shared" si="14"/>
      </c>
      <c r="AN17" s="57">
        <f t="shared" si="15"/>
      </c>
      <c r="AO17" s="60"/>
      <c r="AP17" s="61">
        <f>IF(ISNA(MATCH(CONCATENATE(AP$2,$A17),'[2]Výsledková listina'!$Q:$Q,0)),"",INDEX('[2]Výsledková listina'!$B:$B,MATCH(CONCATENATE(AP$2,$A17),'[2]Výsledková listina'!$Q:$Q,0),1))</f>
      </c>
      <c r="AQ17" s="4"/>
      <c r="AR17" s="42">
        <f t="shared" si="16"/>
      </c>
      <c r="AS17" s="57">
        <f t="shared" si="17"/>
      </c>
      <c r="AT17" s="60"/>
      <c r="AU17" s="61">
        <f>IF(ISNA(MATCH(CONCATENATE(AU$2,$A17),'[2]Výsledková listina'!$Q:$Q,0)),"",INDEX('[2]Výsledková listina'!$B:$B,MATCH(CONCATENATE(AU$2,$A17),'[2]Výsledková listina'!$Q:$Q,0),1))</f>
      </c>
      <c r="AV17" s="4"/>
      <c r="AW17" s="42">
        <f t="shared" si="18"/>
      </c>
      <c r="AX17" s="57">
        <f t="shared" si="19"/>
      </c>
      <c r="AY17" s="60"/>
      <c r="AZ17" s="61">
        <f>IF(ISNA(MATCH(CONCATENATE(AZ$2,$A17),'[2]Výsledková listina'!$Q:$Q,0)),"",INDEX('[2]Výsledková listina'!$B:$B,MATCH(CONCATENATE(AZ$2,$A17),'[2]Výsledková listina'!$Q:$Q,0),1))</f>
      </c>
      <c r="BA17" s="4"/>
      <c r="BB17" s="42">
        <f t="shared" si="20"/>
      </c>
      <c r="BC17" s="57">
        <f t="shared" si="21"/>
      </c>
      <c r="BD17" s="60"/>
      <c r="BE17" s="61">
        <f>IF(ISNA(MATCH(CONCATENATE(BE$2,$A17),'[2]Výsledková listina'!$Q:$Q,0)),"",INDEX('[2]Výsledková listina'!$B:$B,MATCH(CONCATENATE(BE$2,$A17),'[2]Výsledková listina'!$Q:$Q,0),1))</f>
      </c>
      <c r="BF17" s="4"/>
      <c r="BG17" s="42">
        <f t="shared" si="22"/>
      </c>
      <c r="BH17" s="57">
        <f t="shared" si="23"/>
      </c>
      <c r="BI17" s="60"/>
      <c r="BJ17" s="61">
        <f>IF(ISNA(MATCH(CONCATENATE(BJ$2,$A17),'[2]Výsledková listina'!$Q:$Q,0)),"",INDEX('[2]Výsledková listina'!$B:$B,MATCH(CONCATENATE(BJ$2,$A17),'[2]Výsledková listina'!$Q:$Q,0),1))</f>
      </c>
      <c r="BK17" s="4"/>
      <c r="BL17" s="42">
        <f t="shared" si="24"/>
      </c>
      <c r="BM17" s="57">
        <f t="shared" si="25"/>
      </c>
      <c r="BN17" s="60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</row>
    <row r="18" spans="1:174" s="10" customFormat="1" ht="34.5" customHeight="1">
      <c r="A18" s="5">
        <v>15</v>
      </c>
      <c r="B18" s="61">
        <f>IF(ISNA(MATCH(CONCATENATE(B$2,$A18),'[2]Výsledková listina'!$Q:$Q,0)),"",INDEX('[2]Výsledková listina'!$B:$B,MATCH(CONCATENATE(B$2,$A18),'[2]Výsledková listina'!$Q:$Q,0),1))</f>
      </c>
      <c r="C18" s="4"/>
      <c r="D18" s="42">
        <f t="shared" si="0"/>
      </c>
      <c r="E18" s="57">
        <f t="shared" si="1"/>
      </c>
      <c r="F18" s="60"/>
      <c r="G18" s="61">
        <f>IF(ISNA(MATCH(CONCATENATE(G$2,$A18),'[2]Výsledková listina'!$Q:$Q,0)),"",INDEX('[2]Výsledková listina'!$B:$B,MATCH(CONCATENATE(G$2,$A18),'[2]Výsledková listina'!$Q:$Q,0),1))</f>
      </c>
      <c r="H18" s="4"/>
      <c r="I18" s="42">
        <f t="shared" si="2"/>
      </c>
      <c r="J18" s="57">
        <f t="shared" si="3"/>
      </c>
      <c r="K18" s="60"/>
      <c r="L18" s="61">
        <f>IF(ISNA(MATCH(CONCATENATE(L$2,$A18),'[2]Výsledková listina'!$Q:$Q,0)),"",INDEX('[2]Výsledková listina'!$B:$B,MATCH(CONCATENATE(L$2,$A18),'[2]Výsledková listina'!$Q:$Q,0),1))</f>
      </c>
      <c r="M18" s="4"/>
      <c r="N18" s="42">
        <f t="shared" si="4"/>
      </c>
      <c r="O18" s="57">
        <f t="shared" si="5"/>
      </c>
      <c r="P18" s="60"/>
      <c r="Q18" s="61">
        <f>IF(ISNA(MATCH(CONCATENATE(Q$2,$A18),'[2]Výsledková listina'!$Q:$Q,0)),"",INDEX('[2]Výsledková listina'!$B:$B,MATCH(CONCATENATE(Q$2,$A18),'[2]Výsledková listina'!$Q:$Q,0),1))</f>
      </c>
      <c r="R18" s="4"/>
      <c r="S18" s="42">
        <f t="shared" si="6"/>
      </c>
      <c r="T18" s="57">
        <f t="shared" si="7"/>
      </c>
      <c r="U18" s="60"/>
      <c r="V18" s="61">
        <f>IF(ISNA(MATCH(CONCATENATE(V$2,$A18),'[2]Výsledková listina'!$Q:$Q,0)),"",INDEX('[2]Výsledková listina'!$B:$B,MATCH(CONCATENATE(V$2,$A18),'[2]Výsledková listina'!$Q:$Q,0),1))</f>
      </c>
      <c r="W18" s="4"/>
      <c r="X18" s="42">
        <f t="shared" si="8"/>
      </c>
      <c r="Y18" s="57">
        <f t="shared" si="9"/>
      </c>
      <c r="Z18" s="60"/>
      <c r="AA18" s="61">
        <f>IF(ISNA(MATCH(CONCATENATE(AA$2,$A18),'[2]Výsledková listina'!$Q:$Q,0)),"",INDEX('[2]Výsledková listina'!$B:$B,MATCH(CONCATENATE(AA$2,$A18),'[2]Výsledková listina'!$Q:$Q,0),1))</f>
      </c>
      <c r="AB18" s="4"/>
      <c r="AC18" s="42">
        <f t="shared" si="10"/>
      </c>
      <c r="AD18" s="57">
        <f t="shared" si="11"/>
      </c>
      <c r="AE18" s="60"/>
      <c r="AF18" s="61">
        <f>IF(ISNA(MATCH(CONCATENATE(AF$2,$A18),'[2]Výsledková listina'!$Q:$Q,0)),"",INDEX('[2]Výsledková listina'!$B:$B,MATCH(CONCATENATE(AF$2,$A18),'[2]Výsledková listina'!$Q:$Q,0),1))</f>
      </c>
      <c r="AG18" s="4"/>
      <c r="AH18" s="42">
        <f t="shared" si="12"/>
      </c>
      <c r="AI18" s="57">
        <f t="shared" si="13"/>
      </c>
      <c r="AJ18" s="60"/>
      <c r="AK18" s="61">
        <f>IF(ISNA(MATCH(CONCATENATE(AK$2,$A18),'[2]Výsledková listina'!$Q:$Q,0)),"",INDEX('[2]Výsledková listina'!$B:$B,MATCH(CONCATENATE(AK$2,$A18),'[2]Výsledková listina'!$Q:$Q,0),1))</f>
      </c>
      <c r="AL18" s="4"/>
      <c r="AM18" s="42">
        <f t="shared" si="14"/>
      </c>
      <c r="AN18" s="57">
        <f t="shared" si="15"/>
      </c>
      <c r="AO18" s="60"/>
      <c r="AP18" s="61">
        <f>IF(ISNA(MATCH(CONCATENATE(AP$2,$A18),'[2]Výsledková listina'!$Q:$Q,0)),"",INDEX('[2]Výsledková listina'!$B:$B,MATCH(CONCATENATE(AP$2,$A18),'[2]Výsledková listina'!$Q:$Q,0),1))</f>
      </c>
      <c r="AQ18" s="4"/>
      <c r="AR18" s="42">
        <f t="shared" si="16"/>
      </c>
      <c r="AS18" s="57">
        <f t="shared" si="17"/>
      </c>
      <c r="AT18" s="60"/>
      <c r="AU18" s="61">
        <f>IF(ISNA(MATCH(CONCATENATE(AU$2,$A18),'[2]Výsledková listina'!$Q:$Q,0)),"",INDEX('[2]Výsledková listina'!$B:$B,MATCH(CONCATENATE(AU$2,$A18),'[2]Výsledková listina'!$Q:$Q,0),1))</f>
      </c>
      <c r="AV18" s="4"/>
      <c r="AW18" s="42">
        <f t="shared" si="18"/>
      </c>
      <c r="AX18" s="57">
        <f t="shared" si="19"/>
      </c>
      <c r="AY18" s="60"/>
      <c r="AZ18" s="61">
        <f>IF(ISNA(MATCH(CONCATENATE(AZ$2,$A18),'[2]Výsledková listina'!$Q:$Q,0)),"",INDEX('[2]Výsledková listina'!$B:$B,MATCH(CONCATENATE(AZ$2,$A18),'[2]Výsledková listina'!$Q:$Q,0),1))</f>
      </c>
      <c r="BA18" s="4"/>
      <c r="BB18" s="42">
        <f t="shared" si="20"/>
      </c>
      <c r="BC18" s="57">
        <f t="shared" si="21"/>
      </c>
      <c r="BD18" s="60"/>
      <c r="BE18" s="61">
        <f>IF(ISNA(MATCH(CONCATENATE(BE$2,$A18),'[2]Výsledková listina'!$Q:$Q,0)),"",INDEX('[2]Výsledková listina'!$B:$B,MATCH(CONCATENATE(BE$2,$A18),'[2]Výsledková listina'!$Q:$Q,0),1))</f>
      </c>
      <c r="BF18" s="4"/>
      <c r="BG18" s="42">
        <f t="shared" si="22"/>
      </c>
      <c r="BH18" s="57">
        <f t="shared" si="23"/>
      </c>
      <c r="BI18" s="60"/>
      <c r="BJ18" s="61">
        <f>IF(ISNA(MATCH(CONCATENATE(BJ$2,$A18),'[2]Výsledková listina'!$Q:$Q,0)),"",INDEX('[2]Výsledková listina'!$B:$B,MATCH(CONCATENATE(BJ$2,$A18),'[2]Výsledková listina'!$Q:$Q,0),1))</f>
      </c>
      <c r="BK18" s="4"/>
      <c r="BL18" s="42">
        <f t="shared" si="24"/>
      </c>
      <c r="BM18" s="57">
        <f t="shared" si="25"/>
      </c>
      <c r="BN18" s="60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</row>
    <row r="19" spans="1:174" s="10" customFormat="1" ht="34.5" customHeight="1">
      <c r="A19" s="5">
        <v>16</v>
      </c>
      <c r="B19" s="61">
        <f>IF(ISNA(MATCH(CONCATENATE(B$2,$A19),'[2]Výsledková listina'!$Q:$Q,0)),"",INDEX('[2]Výsledková listina'!$B:$B,MATCH(CONCATENATE(B$2,$A19),'[2]Výsledková listina'!$Q:$Q,0),1))</f>
      </c>
      <c r="C19" s="4"/>
      <c r="D19" s="42">
        <f t="shared" si="0"/>
      </c>
      <c r="E19" s="57">
        <f t="shared" si="1"/>
      </c>
      <c r="F19" s="60"/>
      <c r="G19" s="61">
        <f>IF(ISNA(MATCH(CONCATENATE(G$2,$A19),'[2]Výsledková listina'!$Q:$Q,0)),"",INDEX('[2]Výsledková listina'!$B:$B,MATCH(CONCATENATE(G$2,$A19),'[2]Výsledková listina'!$Q:$Q,0),1))</f>
      </c>
      <c r="H19" s="4"/>
      <c r="I19" s="42">
        <f t="shared" si="2"/>
      </c>
      <c r="J19" s="57">
        <f t="shared" si="3"/>
      </c>
      <c r="K19" s="60"/>
      <c r="L19" s="61">
        <f>IF(ISNA(MATCH(CONCATENATE(L$2,$A19),'[2]Výsledková listina'!$Q:$Q,0)),"",INDEX('[2]Výsledková listina'!$B:$B,MATCH(CONCATENATE(L$2,$A19),'[2]Výsledková listina'!$Q:$Q,0),1))</f>
      </c>
      <c r="M19" s="4"/>
      <c r="N19" s="42">
        <f t="shared" si="4"/>
      </c>
      <c r="O19" s="57">
        <f t="shared" si="5"/>
      </c>
      <c r="P19" s="60"/>
      <c r="Q19" s="61">
        <f>IF(ISNA(MATCH(CONCATENATE(Q$2,$A19),'[2]Výsledková listina'!$Q:$Q,0)),"",INDEX('[2]Výsledková listina'!$B:$B,MATCH(CONCATENATE(Q$2,$A19),'[2]Výsledková listina'!$Q:$Q,0),1))</f>
      </c>
      <c r="R19" s="4"/>
      <c r="S19" s="42">
        <f t="shared" si="6"/>
      </c>
      <c r="T19" s="57">
        <f t="shared" si="7"/>
      </c>
      <c r="U19" s="60"/>
      <c r="V19" s="61">
        <f>IF(ISNA(MATCH(CONCATENATE(V$2,$A19),'[2]Výsledková listina'!$Q:$Q,0)),"",INDEX('[2]Výsledková listina'!$B:$B,MATCH(CONCATENATE(V$2,$A19),'[2]Výsledková listina'!$Q:$Q,0),1))</f>
      </c>
      <c r="W19" s="4"/>
      <c r="X19" s="42">
        <f t="shared" si="8"/>
      </c>
      <c r="Y19" s="57">
        <f t="shared" si="9"/>
      </c>
      <c r="Z19" s="60"/>
      <c r="AA19" s="61">
        <f>IF(ISNA(MATCH(CONCATENATE(AA$2,$A19),'[2]Výsledková listina'!$Q:$Q,0)),"",INDEX('[2]Výsledková listina'!$B:$B,MATCH(CONCATENATE(AA$2,$A19),'[2]Výsledková listina'!$Q:$Q,0),1))</f>
      </c>
      <c r="AB19" s="4"/>
      <c r="AC19" s="42">
        <f t="shared" si="10"/>
      </c>
      <c r="AD19" s="57">
        <f t="shared" si="11"/>
      </c>
      <c r="AE19" s="60"/>
      <c r="AF19" s="61">
        <f>IF(ISNA(MATCH(CONCATENATE(AF$2,$A19),'[2]Výsledková listina'!$Q:$Q,0)),"",INDEX('[2]Výsledková listina'!$B:$B,MATCH(CONCATENATE(AF$2,$A19),'[2]Výsledková listina'!$Q:$Q,0),1))</f>
      </c>
      <c r="AG19" s="4"/>
      <c r="AH19" s="42">
        <f t="shared" si="12"/>
      </c>
      <c r="AI19" s="57">
        <f t="shared" si="13"/>
      </c>
      <c r="AJ19" s="60"/>
      <c r="AK19" s="61">
        <f>IF(ISNA(MATCH(CONCATENATE(AK$2,$A19),'[2]Výsledková listina'!$Q:$Q,0)),"",INDEX('[2]Výsledková listina'!$B:$B,MATCH(CONCATENATE(AK$2,$A19),'[2]Výsledková listina'!$Q:$Q,0),1))</f>
      </c>
      <c r="AL19" s="4"/>
      <c r="AM19" s="42">
        <f t="shared" si="14"/>
      </c>
      <c r="AN19" s="57">
        <f t="shared" si="15"/>
      </c>
      <c r="AO19" s="60"/>
      <c r="AP19" s="61">
        <f>IF(ISNA(MATCH(CONCATENATE(AP$2,$A19),'[2]Výsledková listina'!$Q:$Q,0)),"",INDEX('[2]Výsledková listina'!$B:$B,MATCH(CONCATENATE(AP$2,$A19),'[2]Výsledková listina'!$Q:$Q,0),1))</f>
      </c>
      <c r="AQ19" s="4"/>
      <c r="AR19" s="42">
        <f t="shared" si="16"/>
      </c>
      <c r="AS19" s="57">
        <f t="shared" si="17"/>
      </c>
      <c r="AT19" s="60"/>
      <c r="AU19" s="61">
        <f>IF(ISNA(MATCH(CONCATENATE(AU$2,$A19),'[2]Výsledková listina'!$Q:$Q,0)),"",INDEX('[2]Výsledková listina'!$B:$B,MATCH(CONCATENATE(AU$2,$A19),'[2]Výsledková listina'!$Q:$Q,0),1))</f>
      </c>
      <c r="AV19" s="4"/>
      <c r="AW19" s="42">
        <f t="shared" si="18"/>
      </c>
      <c r="AX19" s="57">
        <f t="shared" si="19"/>
      </c>
      <c r="AY19" s="60"/>
      <c r="AZ19" s="61">
        <f>IF(ISNA(MATCH(CONCATENATE(AZ$2,$A19),'[2]Výsledková listina'!$Q:$Q,0)),"",INDEX('[2]Výsledková listina'!$B:$B,MATCH(CONCATENATE(AZ$2,$A19),'[2]Výsledková listina'!$Q:$Q,0),1))</f>
      </c>
      <c r="BA19" s="4"/>
      <c r="BB19" s="42">
        <f t="shared" si="20"/>
      </c>
      <c r="BC19" s="57">
        <f t="shared" si="21"/>
      </c>
      <c r="BD19" s="60"/>
      <c r="BE19" s="61">
        <f>IF(ISNA(MATCH(CONCATENATE(BE$2,$A19),'[2]Výsledková listina'!$Q:$Q,0)),"",INDEX('[2]Výsledková listina'!$B:$B,MATCH(CONCATENATE(BE$2,$A19),'[2]Výsledková listina'!$Q:$Q,0),1))</f>
      </c>
      <c r="BF19" s="4"/>
      <c r="BG19" s="42">
        <f t="shared" si="22"/>
      </c>
      <c r="BH19" s="57">
        <f t="shared" si="23"/>
      </c>
      <c r="BI19" s="60"/>
      <c r="BJ19" s="61">
        <f>IF(ISNA(MATCH(CONCATENATE(BJ$2,$A19),'[2]Výsledková listina'!$Q:$Q,0)),"",INDEX('[2]Výsledková listina'!$B:$B,MATCH(CONCATENATE(BJ$2,$A19),'[2]Výsledková listina'!$Q:$Q,0),1))</f>
      </c>
      <c r="BK19" s="4"/>
      <c r="BL19" s="42">
        <f t="shared" si="24"/>
      </c>
      <c r="BM19" s="57">
        <f t="shared" si="25"/>
      </c>
      <c r="BN19" s="60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</row>
    <row r="20" spans="1:174" s="10" customFormat="1" ht="34.5" customHeight="1">
      <c r="A20" s="5">
        <v>17</v>
      </c>
      <c r="B20" s="61">
        <f>IF(ISNA(MATCH(CONCATENATE(B$2,$A20),'[2]Výsledková listina'!$Q:$Q,0)),"",INDEX('[2]Výsledková listina'!$B:$B,MATCH(CONCATENATE(B$2,$A20),'[2]Výsledková listina'!$Q:$Q,0),1))</f>
      </c>
      <c r="C20" s="4"/>
      <c r="D20" s="42">
        <f t="shared" si="0"/>
      </c>
      <c r="E20" s="57">
        <f t="shared" si="1"/>
      </c>
      <c r="F20" s="60"/>
      <c r="G20" s="61">
        <f>IF(ISNA(MATCH(CONCATENATE(G$2,$A20),'[2]Výsledková listina'!$Q:$Q,0)),"",INDEX('[2]Výsledková listina'!$B:$B,MATCH(CONCATENATE(G$2,$A20),'[2]Výsledková listina'!$Q:$Q,0),1))</f>
      </c>
      <c r="H20" s="4"/>
      <c r="I20" s="42">
        <f t="shared" si="2"/>
      </c>
      <c r="J20" s="57">
        <f t="shared" si="3"/>
      </c>
      <c r="K20" s="60"/>
      <c r="L20" s="61">
        <f>IF(ISNA(MATCH(CONCATENATE(L$2,$A20),'[2]Výsledková listina'!$Q:$Q,0)),"",INDEX('[2]Výsledková listina'!$B:$B,MATCH(CONCATENATE(L$2,$A20),'[2]Výsledková listina'!$Q:$Q,0),1))</f>
      </c>
      <c r="M20" s="4"/>
      <c r="N20" s="42">
        <f t="shared" si="4"/>
      </c>
      <c r="O20" s="57">
        <f t="shared" si="5"/>
      </c>
      <c r="P20" s="60"/>
      <c r="Q20" s="61">
        <f>IF(ISNA(MATCH(CONCATENATE(Q$2,$A20),'[2]Výsledková listina'!$Q:$Q,0)),"",INDEX('[2]Výsledková listina'!$B:$B,MATCH(CONCATENATE(Q$2,$A20),'[2]Výsledková listina'!$Q:$Q,0),1))</f>
      </c>
      <c r="R20" s="4"/>
      <c r="S20" s="42">
        <f t="shared" si="6"/>
      </c>
      <c r="T20" s="57">
        <f t="shared" si="7"/>
      </c>
      <c r="U20" s="60"/>
      <c r="V20" s="61">
        <f>IF(ISNA(MATCH(CONCATENATE(V$2,$A20),'[2]Výsledková listina'!$Q:$Q,0)),"",INDEX('[2]Výsledková listina'!$B:$B,MATCH(CONCATENATE(V$2,$A20),'[2]Výsledková listina'!$Q:$Q,0),1))</f>
      </c>
      <c r="W20" s="4"/>
      <c r="X20" s="42">
        <f t="shared" si="8"/>
      </c>
      <c r="Y20" s="57">
        <f t="shared" si="9"/>
      </c>
      <c r="Z20" s="60"/>
      <c r="AA20" s="61">
        <f>IF(ISNA(MATCH(CONCATENATE(AA$2,$A20),'[2]Výsledková listina'!$Q:$Q,0)),"",INDEX('[2]Výsledková listina'!$B:$B,MATCH(CONCATENATE(AA$2,$A20),'[2]Výsledková listina'!$Q:$Q,0),1))</f>
      </c>
      <c r="AB20" s="4"/>
      <c r="AC20" s="42">
        <f t="shared" si="10"/>
      </c>
      <c r="AD20" s="57">
        <f t="shared" si="11"/>
      </c>
      <c r="AE20" s="60"/>
      <c r="AF20" s="61">
        <f>IF(ISNA(MATCH(CONCATENATE(AF$2,$A20),'[2]Výsledková listina'!$Q:$Q,0)),"",INDEX('[2]Výsledková listina'!$B:$B,MATCH(CONCATENATE(AF$2,$A20),'[2]Výsledková listina'!$Q:$Q,0),1))</f>
      </c>
      <c r="AG20" s="4"/>
      <c r="AH20" s="42">
        <f t="shared" si="12"/>
      </c>
      <c r="AI20" s="57">
        <f t="shared" si="13"/>
      </c>
      <c r="AJ20" s="60"/>
      <c r="AK20" s="61">
        <f>IF(ISNA(MATCH(CONCATENATE(AK$2,$A20),'[2]Výsledková listina'!$Q:$Q,0)),"",INDEX('[2]Výsledková listina'!$B:$B,MATCH(CONCATENATE(AK$2,$A20),'[2]Výsledková listina'!$Q:$Q,0),1))</f>
      </c>
      <c r="AL20" s="4"/>
      <c r="AM20" s="42">
        <f t="shared" si="14"/>
      </c>
      <c r="AN20" s="57">
        <f t="shared" si="15"/>
      </c>
      <c r="AO20" s="60"/>
      <c r="AP20" s="61">
        <f>IF(ISNA(MATCH(CONCATENATE(AP$2,$A20),'[2]Výsledková listina'!$Q:$Q,0)),"",INDEX('[2]Výsledková listina'!$B:$B,MATCH(CONCATENATE(AP$2,$A20),'[2]Výsledková listina'!$Q:$Q,0),1))</f>
      </c>
      <c r="AQ20" s="4"/>
      <c r="AR20" s="42">
        <f t="shared" si="16"/>
      </c>
      <c r="AS20" s="57">
        <f t="shared" si="17"/>
      </c>
      <c r="AT20" s="60"/>
      <c r="AU20" s="61">
        <f>IF(ISNA(MATCH(CONCATENATE(AU$2,$A20),'[2]Výsledková listina'!$Q:$Q,0)),"",INDEX('[2]Výsledková listina'!$B:$B,MATCH(CONCATENATE(AU$2,$A20),'[2]Výsledková listina'!$Q:$Q,0),1))</f>
      </c>
      <c r="AV20" s="4"/>
      <c r="AW20" s="42">
        <f t="shared" si="18"/>
      </c>
      <c r="AX20" s="57">
        <f t="shared" si="19"/>
      </c>
      <c r="AY20" s="60"/>
      <c r="AZ20" s="61">
        <f>IF(ISNA(MATCH(CONCATENATE(AZ$2,$A20),'[2]Výsledková listina'!$Q:$Q,0)),"",INDEX('[2]Výsledková listina'!$B:$B,MATCH(CONCATENATE(AZ$2,$A20),'[2]Výsledková listina'!$Q:$Q,0),1))</f>
      </c>
      <c r="BA20" s="4"/>
      <c r="BB20" s="42">
        <f t="shared" si="20"/>
      </c>
      <c r="BC20" s="57">
        <f t="shared" si="21"/>
      </c>
      <c r="BD20" s="60"/>
      <c r="BE20" s="61">
        <f>IF(ISNA(MATCH(CONCATENATE(BE$2,$A20),'[2]Výsledková listina'!$Q:$Q,0)),"",INDEX('[2]Výsledková listina'!$B:$B,MATCH(CONCATENATE(BE$2,$A20),'[2]Výsledková listina'!$Q:$Q,0),1))</f>
      </c>
      <c r="BF20" s="4"/>
      <c r="BG20" s="42">
        <f t="shared" si="22"/>
      </c>
      <c r="BH20" s="57">
        <f t="shared" si="23"/>
      </c>
      <c r="BI20" s="60"/>
      <c r="BJ20" s="61">
        <f>IF(ISNA(MATCH(CONCATENATE(BJ$2,$A20),'[2]Výsledková listina'!$Q:$Q,0)),"",INDEX('[2]Výsledková listina'!$B:$B,MATCH(CONCATENATE(BJ$2,$A20),'[2]Výsledková listina'!$Q:$Q,0),1))</f>
      </c>
      <c r="BK20" s="4"/>
      <c r="BL20" s="42">
        <f t="shared" si="24"/>
      </c>
      <c r="BM20" s="57">
        <f t="shared" si="25"/>
      </c>
      <c r="BN20" s="60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</row>
    <row r="21" spans="1:174" s="10" customFormat="1" ht="34.5" customHeight="1">
      <c r="A21" s="5">
        <v>18</v>
      </c>
      <c r="B21" s="61">
        <f>IF(ISNA(MATCH(CONCATENATE(B$2,$A21),'[2]Výsledková listina'!$Q:$Q,0)),"",INDEX('[2]Výsledková listina'!$B:$B,MATCH(CONCATENATE(B$2,$A21),'[2]Výsledková listina'!$Q:$Q,0),1))</f>
      </c>
      <c r="C21" s="4"/>
      <c r="D21" s="42">
        <f t="shared" si="0"/>
      </c>
      <c r="E21" s="57">
        <f t="shared" si="1"/>
      </c>
      <c r="F21" s="60"/>
      <c r="G21" s="61">
        <f>IF(ISNA(MATCH(CONCATENATE(G$2,$A21),'[2]Výsledková listina'!$Q:$Q,0)),"",INDEX('[2]Výsledková listina'!$B:$B,MATCH(CONCATENATE(G$2,$A21),'[2]Výsledková listina'!$Q:$Q,0),1))</f>
      </c>
      <c r="H21" s="4"/>
      <c r="I21" s="42">
        <f t="shared" si="2"/>
      </c>
      <c r="J21" s="57">
        <f t="shared" si="3"/>
      </c>
      <c r="K21" s="60"/>
      <c r="L21" s="61">
        <f>IF(ISNA(MATCH(CONCATENATE(L$2,$A21),'[2]Výsledková listina'!$Q:$Q,0)),"",INDEX('[2]Výsledková listina'!$B:$B,MATCH(CONCATENATE(L$2,$A21),'[2]Výsledková listina'!$Q:$Q,0),1))</f>
      </c>
      <c r="M21" s="4"/>
      <c r="N21" s="42">
        <f t="shared" si="4"/>
      </c>
      <c r="O21" s="57">
        <f t="shared" si="5"/>
      </c>
      <c r="P21" s="60"/>
      <c r="Q21" s="61">
        <f>IF(ISNA(MATCH(CONCATENATE(Q$2,$A21),'[2]Výsledková listina'!$Q:$Q,0)),"",INDEX('[2]Výsledková listina'!$B:$B,MATCH(CONCATENATE(Q$2,$A21),'[2]Výsledková listina'!$Q:$Q,0),1))</f>
      </c>
      <c r="R21" s="4"/>
      <c r="S21" s="42">
        <f t="shared" si="6"/>
      </c>
      <c r="T21" s="57">
        <f t="shared" si="7"/>
      </c>
      <c r="U21" s="60"/>
      <c r="V21" s="61">
        <f>IF(ISNA(MATCH(CONCATENATE(V$2,$A21),'[2]Výsledková listina'!$Q:$Q,0)),"",INDEX('[2]Výsledková listina'!$B:$B,MATCH(CONCATENATE(V$2,$A21),'[2]Výsledková listina'!$Q:$Q,0),1))</f>
      </c>
      <c r="W21" s="4"/>
      <c r="X21" s="42">
        <f t="shared" si="8"/>
      </c>
      <c r="Y21" s="57">
        <f t="shared" si="9"/>
      </c>
      <c r="Z21" s="60"/>
      <c r="AA21" s="61">
        <f>IF(ISNA(MATCH(CONCATENATE(AA$2,$A21),'[2]Výsledková listina'!$Q:$Q,0)),"",INDEX('[2]Výsledková listina'!$B:$B,MATCH(CONCATENATE(AA$2,$A21),'[2]Výsledková listina'!$Q:$Q,0),1))</f>
      </c>
      <c r="AB21" s="4"/>
      <c r="AC21" s="42">
        <f t="shared" si="10"/>
      </c>
      <c r="AD21" s="57">
        <f t="shared" si="11"/>
      </c>
      <c r="AE21" s="60"/>
      <c r="AF21" s="61">
        <f>IF(ISNA(MATCH(CONCATENATE(AF$2,$A21),'[2]Výsledková listina'!$Q:$Q,0)),"",INDEX('[2]Výsledková listina'!$B:$B,MATCH(CONCATENATE(AF$2,$A21),'[2]Výsledková listina'!$Q:$Q,0),1))</f>
      </c>
      <c r="AG21" s="4"/>
      <c r="AH21" s="42">
        <f t="shared" si="12"/>
      </c>
      <c r="AI21" s="57">
        <f t="shared" si="13"/>
      </c>
      <c r="AJ21" s="60"/>
      <c r="AK21" s="61">
        <f>IF(ISNA(MATCH(CONCATENATE(AK$2,$A21),'[2]Výsledková listina'!$Q:$Q,0)),"",INDEX('[2]Výsledková listina'!$B:$B,MATCH(CONCATENATE(AK$2,$A21),'[2]Výsledková listina'!$Q:$Q,0),1))</f>
      </c>
      <c r="AL21" s="4"/>
      <c r="AM21" s="42">
        <f t="shared" si="14"/>
      </c>
      <c r="AN21" s="57">
        <f t="shared" si="15"/>
      </c>
      <c r="AO21" s="60"/>
      <c r="AP21" s="61">
        <f>IF(ISNA(MATCH(CONCATENATE(AP$2,$A21),'[2]Výsledková listina'!$Q:$Q,0)),"",INDEX('[2]Výsledková listina'!$B:$B,MATCH(CONCATENATE(AP$2,$A21),'[2]Výsledková listina'!$Q:$Q,0),1))</f>
      </c>
      <c r="AQ21" s="4"/>
      <c r="AR21" s="42">
        <f t="shared" si="16"/>
      </c>
      <c r="AS21" s="57">
        <f t="shared" si="17"/>
      </c>
      <c r="AT21" s="60"/>
      <c r="AU21" s="61">
        <f>IF(ISNA(MATCH(CONCATENATE(AU$2,$A21),'[2]Výsledková listina'!$Q:$Q,0)),"",INDEX('[2]Výsledková listina'!$B:$B,MATCH(CONCATENATE(AU$2,$A21),'[2]Výsledková listina'!$Q:$Q,0),1))</f>
      </c>
      <c r="AV21" s="4"/>
      <c r="AW21" s="42">
        <f t="shared" si="18"/>
      </c>
      <c r="AX21" s="57">
        <f t="shared" si="19"/>
      </c>
      <c r="AY21" s="60"/>
      <c r="AZ21" s="61">
        <f>IF(ISNA(MATCH(CONCATENATE(AZ$2,$A21),'[2]Výsledková listina'!$Q:$Q,0)),"",INDEX('[2]Výsledková listina'!$B:$B,MATCH(CONCATENATE(AZ$2,$A21),'[2]Výsledková listina'!$Q:$Q,0),1))</f>
      </c>
      <c r="BA21" s="4"/>
      <c r="BB21" s="42">
        <f t="shared" si="20"/>
      </c>
      <c r="BC21" s="57">
        <f t="shared" si="21"/>
      </c>
      <c r="BD21" s="60"/>
      <c r="BE21" s="61">
        <f>IF(ISNA(MATCH(CONCATENATE(BE$2,$A21),'[2]Výsledková listina'!$Q:$Q,0)),"",INDEX('[2]Výsledková listina'!$B:$B,MATCH(CONCATENATE(BE$2,$A21),'[2]Výsledková listina'!$Q:$Q,0),1))</f>
      </c>
      <c r="BF21" s="4"/>
      <c r="BG21" s="42">
        <f t="shared" si="22"/>
      </c>
      <c r="BH21" s="57">
        <f t="shared" si="23"/>
      </c>
      <c r="BI21" s="60"/>
      <c r="BJ21" s="61">
        <f>IF(ISNA(MATCH(CONCATENATE(BJ$2,$A21),'[2]Výsledková listina'!$Q:$Q,0)),"",INDEX('[2]Výsledková listina'!$B:$B,MATCH(CONCATENATE(BJ$2,$A21),'[2]Výsledková listina'!$Q:$Q,0),1))</f>
      </c>
      <c r="BK21" s="4"/>
      <c r="BL21" s="42">
        <f t="shared" si="24"/>
      </c>
      <c r="BM21" s="57">
        <f t="shared" si="25"/>
      </c>
      <c r="BN21" s="60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</row>
    <row r="22" spans="1:174" s="10" customFormat="1" ht="34.5" customHeight="1">
      <c r="A22" s="5">
        <v>19</v>
      </c>
      <c r="B22" s="61">
        <f>IF(ISNA(MATCH(CONCATENATE(B$2,$A22),'[2]Výsledková listina'!$Q:$Q,0)),"",INDEX('[2]Výsledková listina'!$B:$B,MATCH(CONCATENATE(B$2,$A22),'[2]Výsledková listina'!$Q:$Q,0),1))</f>
      </c>
      <c r="C22" s="4"/>
      <c r="D22" s="42">
        <f t="shared" si="0"/>
      </c>
      <c r="E22" s="57">
        <f t="shared" si="1"/>
      </c>
      <c r="F22" s="60"/>
      <c r="G22" s="61">
        <f>IF(ISNA(MATCH(CONCATENATE(G$2,$A22),'[2]Výsledková listina'!$Q:$Q,0)),"",INDEX('[2]Výsledková listina'!$B:$B,MATCH(CONCATENATE(G$2,$A22),'[2]Výsledková listina'!$Q:$Q,0),1))</f>
      </c>
      <c r="H22" s="4"/>
      <c r="I22" s="42">
        <f t="shared" si="2"/>
      </c>
      <c r="J22" s="57">
        <f t="shared" si="3"/>
      </c>
      <c r="K22" s="60"/>
      <c r="L22" s="61">
        <f>IF(ISNA(MATCH(CONCATENATE(L$2,$A22),'[2]Výsledková listina'!$Q:$Q,0)),"",INDEX('[2]Výsledková listina'!$B:$B,MATCH(CONCATENATE(L$2,$A22),'[2]Výsledková listina'!$Q:$Q,0),1))</f>
      </c>
      <c r="M22" s="4"/>
      <c r="N22" s="42">
        <f t="shared" si="4"/>
      </c>
      <c r="O22" s="57">
        <f t="shared" si="5"/>
      </c>
      <c r="P22" s="60"/>
      <c r="Q22" s="61">
        <f>IF(ISNA(MATCH(CONCATENATE(Q$2,$A22),'[2]Výsledková listina'!$Q:$Q,0)),"",INDEX('[2]Výsledková listina'!$B:$B,MATCH(CONCATENATE(Q$2,$A22),'[2]Výsledková listina'!$Q:$Q,0),1))</f>
      </c>
      <c r="R22" s="4"/>
      <c r="S22" s="42">
        <f t="shared" si="6"/>
      </c>
      <c r="T22" s="57">
        <f t="shared" si="7"/>
      </c>
      <c r="U22" s="60"/>
      <c r="V22" s="61">
        <f>IF(ISNA(MATCH(CONCATENATE(V$2,$A22),'[2]Výsledková listina'!$Q:$Q,0)),"",INDEX('[2]Výsledková listina'!$B:$B,MATCH(CONCATENATE(V$2,$A22),'[2]Výsledková listina'!$Q:$Q,0),1))</f>
      </c>
      <c r="W22" s="4"/>
      <c r="X22" s="42">
        <f t="shared" si="8"/>
      </c>
      <c r="Y22" s="57">
        <f t="shared" si="9"/>
      </c>
      <c r="Z22" s="60"/>
      <c r="AA22" s="61">
        <f>IF(ISNA(MATCH(CONCATENATE(AA$2,$A22),'[2]Výsledková listina'!$Q:$Q,0)),"",INDEX('[2]Výsledková listina'!$B:$B,MATCH(CONCATENATE(AA$2,$A22),'[2]Výsledková listina'!$Q:$Q,0),1))</f>
      </c>
      <c r="AB22" s="4"/>
      <c r="AC22" s="42">
        <f t="shared" si="10"/>
      </c>
      <c r="AD22" s="57">
        <f t="shared" si="11"/>
      </c>
      <c r="AE22" s="60"/>
      <c r="AF22" s="61">
        <f>IF(ISNA(MATCH(CONCATENATE(AF$2,$A22),'[2]Výsledková listina'!$Q:$Q,0)),"",INDEX('[2]Výsledková listina'!$B:$B,MATCH(CONCATENATE(AF$2,$A22),'[2]Výsledková listina'!$Q:$Q,0),1))</f>
      </c>
      <c r="AG22" s="4"/>
      <c r="AH22" s="42">
        <f t="shared" si="12"/>
      </c>
      <c r="AI22" s="57">
        <f t="shared" si="13"/>
      </c>
      <c r="AJ22" s="60"/>
      <c r="AK22" s="61">
        <f>IF(ISNA(MATCH(CONCATENATE(AK$2,$A22),'[2]Výsledková listina'!$Q:$Q,0)),"",INDEX('[2]Výsledková listina'!$B:$B,MATCH(CONCATENATE(AK$2,$A22),'[2]Výsledková listina'!$Q:$Q,0),1))</f>
      </c>
      <c r="AL22" s="4"/>
      <c r="AM22" s="42">
        <f t="shared" si="14"/>
      </c>
      <c r="AN22" s="57">
        <f t="shared" si="15"/>
      </c>
      <c r="AO22" s="60"/>
      <c r="AP22" s="61">
        <f>IF(ISNA(MATCH(CONCATENATE(AP$2,$A22),'[2]Výsledková listina'!$Q:$Q,0)),"",INDEX('[2]Výsledková listina'!$B:$B,MATCH(CONCATENATE(AP$2,$A22),'[2]Výsledková listina'!$Q:$Q,0),1))</f>
      </c>
      <c r="AQ22" s="4"/>
      <c r="AR22" s="42">
        <f t="shared" si="16"/>
      </c>
      <c r="AS22" s="57">
        <f t="shared" si="17"/>
      </c>
      <c r="AT22" s="60"/>
      <c r="AU22" s="61">
        <f>IF(ISNA(MATCH(CONCATENATE(AU$2,$A22),'[2]Výsledková listina'!$Q:$Q,0)),"",INDEX('[2]Výsledková listina'!$B:$B,MATCH(CONCATENATE(AU$2,$A22),'[2]Výsledková listina'!$Q:$Q,0),1))</f>
      </c>
      <c r="AV22" s="4"/>
      <c r="AW22" s="42">
        <f t="shared" si="18"/>
      </c>
      <c r="AX22" s="57">
        <f t="shared" si="19"/>
      </c>
      <c r="AY22" s="60"/>
      <c r="AZ22" s="61">
        <f>IF(ISNA(MATCH(CONCATENATE(AZ$2,$A22),'[2]Výsledková listina'!$Q:$Q,0)),"",INDEX('[2]Výsledková listina'!$B:$B,MATCH(CONCATENATE(AZ$2,$A22),'[2]Výsledková listina'!$Q:$Q,0),1))</f>
      </c>
      <c r="BA22" s="4"/>
      <c r="BB22" s="42">
        <f t="shared" si="20"/>
      </c>
      <c r="BC22" s="57">
        <f t="shared" si="21"/>
      </c>
      <c r="BD22" s="60"/>
      <c r="BE22" s="61">
        <f>IF(ISNA(MATCH(CONCATENATE(BE$2,$A22),'[2]Výsledková listina'!$Q:$Q,0)),"",INDEX('[2]Výsledková listina'!$B:$B,MATCH(CONCATENATE(BE$2,$A22),'[2]Výsledková listina'!$Q:$Q,0),1))</f>
      </c>
      <c r="BF22" s="4"/>
      <c r="BG22" s="42">
        <f t="shared" si="22"/>
      </c>
      <c r="BH22" s="57">
        <f t="shared" si="23"/>
      </c>
      <c r="BI22" s="60"/>
      <c r="BJ22" s="61">
        <f>IF(ISNA(MATCH(CONCATENATE(BJ$2,$A22),'[2]Výsledková listina'!$Q:$Q,0)),"",INDEX('[2]Výsledková listina'!$B:$B,MATCH(CONCATENATE(BJ$2,$A22),'[2]Výsledková listina'!$Q:$Q,0),1))</f>
      </c>
      <c r="BK22" s="4"/>
      <c r="BL22" s="42">
        <f t="shared" si="24"/>
      </c>
      <c r="BM22" s="57">
        <f t="shared" si="25"/>
      </c>
      <c r="BN22" s="60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</row>
    <row r="23" spans="1:174" s="10" customFormat="1" ht="34.5" customHeight="1">
      <c r="A23" s="5">
        <v>20</v>
      </c>
      <c r="B23" s="61">
        <f>IF(ISNA(MATCH(CONCATENATE(B$2,$A23),'[2]Výsledková listina'!$Q:$Q,0)),"",INDEX('[2]Výsledková listina'!$B:$B,MATCH(CONCATENATE(B$2,$A23),'[2]Výsledková listina'!$Q:$Q,0),1))</f>
      </c>
      <c r="C23" s="4"/>
      <c r="D23" s="42">
        <f t="shared" si="0"/>
      </c>
      <c r="E23" s="57">
        <f t="shared" si="1"/>
      </c>
      <c r="F23" s="60"/>
      <c r="G23" s="61">
        <f>IF(ISNA(MATCH(CONCATENATE(G$2,$A23),'[2]Výsledková listina'!$Q:$Q,0)),"",INDEX('[2]Výsledková listina'!$B:$B,MATCH(CONCATENATE(G$2,$A23),'[2]Výsledková listina'!$Q:$Q,0),1))</f>
      </c>
      <c r="H23" s="4"/>
      <c r="I23" s="42">
        <f t="shared" si="2"/>
      </c>
      <c r="J23" s="57">
        <f t="shared" si="3"/>
      </c>
      <c r="K23" s="60"/>
      <c r="L23" s="61">
        <f>IF(ISNA(MATCH(CONCATENATE(L$2,$A23),'[2]Výsledková listina'!$Q:$Q,0)),"",INDEX('[2]Výsledková listina'!$B:$B,MATCH(CONCATENATE(L$2,$A23),'[2]Výsledková listina'!$Q:$Q,0),1))</f>
      </c>
      <c r="M23" s="4"/>
      <c r="N23" s="42">
        <f t="shared" si="4"/>
      </c>
      <c r="O23" s="57">
        <f t="shared" si="5"/>
      </c>
      <c r="P23" s="60"/>
      <c r="Q23" s="61">
        <f>IF(ISNA(MATCH(CONCATENATE(Q$2,$A23),'[2]Výsledková listina'!$Q:$Q,0)),"",INDEX('[2]Výsledková listina'!$B:$B,MATCH(CONCATENATE(Q$2,$A23),'[2]Výsledková listina'!$Q:$Q,0),1))</f>
      </c>
      <c r="R23" s="4"/>
      <c r="S23" s="42">
        <f t="shared" si="6"/>
      </c>
      <c r="T23" s="57">
        <f t="shared" si="7"/>
      </c>
      <c r="U23" s="60"/>
      <c r="V23" s="61">
        <f>IF(ISNA(MATCH(CONCATENATE(V$2,$A23),'[2]Výsledková listina'!$Q:$Q,0)),"",INDEX('[2]Výsledková listina'!$B:$B,MATCH(CONCATENATE(V$2,$A23),'[2]Výsledková listina'!$Q:$Q,0),1))</f>
      </c>
      <c r="W23" s="4"/>
      <c r="X23" s="42">
        <f t="shared" si="8"/>
      </c>
      <c r="Y23" s="57">
        <f t="shared" si="9"/>
      </c>
      <c r="Z23" s="60"/>
      <c r="AA23" s="61">
        <f>IF(ISNA(MATCH(CONCATENATE(AA$2,$A23),'[2]Výsledková listina'!$Q:$Q,0)),"",INDEX('[2]Výsledková listina'!$B:$B,MATCH(CONCATENATE(AA$2,$A23),'[2]Výsledková listina'!$Q:$Q,0),1))</f>
      </c>
      <c r="AB23" s="4"/>
      <c r="AC23" s="42">
        <f t="shared" si="10"/>
      </c>
      <c r="AD23" s="57">
        <f t="shared" si="11"/>
      </c>
      <c r="AE23" s="60"/>
      <c r="AF23" s="61">
        <f>IF(ISNA(MATCH(CONCATENATE(AF$2,$A23),'[2]Výsledková listina'!$Q:$Q,0)),"",INDEX('[2]Výsledková listina'!$B:$B,MATCH(CONCATENATE(AF$2,$A23),'[2]Výsledková listina'!$Q:$Q,0),1))</f>
      </c>
      <c r="AG23" s="4"/>
      <c r="AH23" s="42">
        <f t="shared" si="12"/>
      </c>
      <c r="AI23" s="57">
        <f t="shared" si="13"/>
      </c>
      <c r="AJ23" s="60"/>
      <c r="AK23" s="61">
        <f>IF(ISNA(MATCH(CONCATENATE(AK$2,$A23),'[2]Výsledková listina'!$Q:$Q,0)),"",INDEX('[2]Výsledková listina'!$B:$B,MATCH(CONCATENATE(AK$2,$A23),'[2]Výsledková listina'!$Q:$Q,0),1))</f>
      </c>
      <c r="AL23" s="4"/>
      <c r="AM23" s="42">
        <f t="shared" si="14"/>
      </c>
      <c r="AN23" s="57">
        <f t="shared" si="15"/>
      </c>
      <c r="AO23" s="60"/>
      <c r="AP23" s="61">
        <f>IF(ISNA(MATCH(CONCATENATE(AP$2,$A23),'[2]Výsledková listina'!$Q:$Q,0)),"",INDEX('[2]Výsledková listina'!$B:$B,MATCH(CONCATENATE(AP$2,$A23),'[2]Výsledková listina'!$Q:$Q,0),1))</f>
      </c>
      <c r="AQ23" s="4"/>
      <c r="AR23" s="42">
        <f t="shared" si="16"/>
      </c>
      <c r="AS23" s="57">
        <f t="shared" si="17"/>
      </c>
      <c r="AT23" s="60"/>
      <c r="AU23" s="61">
        <f>IF(ISNA(MATCH(CONCATENATE(AU$2,$A23),'[2]Výsledková listina'!$Q:$Q,0)),"",INDEX('[2]Výsledková listina'!$B:$B,MATCH(CONCATENATE(AU$2,$A23),'[2]Výsledková listina'!$Q:$Q,0),1))</f>
      </c>
      <c r="AV23" s="4"/>
      <c r="AW23" s="42">
        <f t="shared" si="18"/>
      </c>
      <c r="AX23" s="57">
        <f t="shared" si="19"/>
      </c>
      <c r="AY23" s="60"/>
      <c r="AZ23" s="61">
        <f>IF(ISNA(MATCH(CONCATENATE(AZ$2,$A23),'[2]Výsledková listina'!$Q:$Q,0)),"",INDEX('[2]Výsledková listina'!$B:$B,MATCH(CONCATENATE(AZ$2,$A23),'[2]Výsledková listina'!$Q:$Q,0),1))</f>
      </c>
      <c r="BA23" s="4"/>
      <c r="BB23" s="42">
        <f t="shared" si="20"/>
      </c>
      <c r="BC23" s="57">
        <f t="shared" si="21"/>
      </c>
      <c r="BD23" s="60"/>
      <c r="BE23" s="61">
        <f>IF(ISNA(MATCH(CONCATENATE(BE$2,$A23),'[2]Výsledková listina'!$Q:$Q,0)),"",INDEX('[2]Výsledková listina'!$B:$B,MATCH(CONCATENATE(BE$2,$A23),'[2]Výsledková listina'!$Q:$Q,0),1))</f>
      </c>
      <c r="BF23" s="4"/>
      <c r="BG23" s="42">
        <f t="shared" si="22"/>
      </c>
      <c r="BH23" s="57">
        <f t="shared" si="23"/>
      </c>
      <c r="BI23" s="60"/>
      <c r="BJ23" s="61">
        <f>IF(ISNA(MATCH(CONCATENATE(BJ$2,$A23),'[2]Výsledková listina'!$Q:$Q,0)),"",INDEX('[2]Výsledková listina'!$B:$B,MATCH(CONCATENATE(BJ$2,$A23),'[2]Výsledková listina'!$Q:$Q,0),1))</f>
      </c>
      <c r="BK23" s="4"/>
      <c r="BL23" s="42">
        <f t="shared" si="24"/>
      </c>
      <c r="BM23" s="57">
        <f t="shared" si="25"/>
      </c>
      <c r="BN23" s="60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</row>
    <row r="24" spans="1:174" s="10" customFormat="1" ht="34.5" customHeight="1">
      <c r="A24" s="5">
        <v>21</v>
      </c>
      <c r="B24" s="61">
        <f>IF(ISNA(MATCH(CONCATENATE(B$2,$A24),'[2]Výsledková listina'!$Q:$Q,0)),"",INDEX('[2]Výsledková listina'!$B:$B,MATCH(CONCATENATE(B$2,$A24),'[2]Výsledková listina'!$Q:$Q,0),1))</f>
      </c>
      <c r="C24" s="4"/>
      <c r="D24" s="42">
        <f t="shared" si="0"/>
      </c>
      <c r="E24" s="57">
        <f t="shared" si="1"/>
      </c>
      <c r="F24" s="60"/>
      <c r="G24" s="61">
        <f>IF(ISNA(MATCH(CONCATENATE(G$2,$A24),'[2]Výsledková listina'!$Q:$Q,0)),"",INDEX('[2]Výsledková listina'!$B:$B,MATCH(CONCATENATE(G$2,$A24),'[2]Výsledková listina'!$Q:$Q,0),1))</f>
      </c>
      <c r="H24" s="4"/>
      <c r="I24" s="42">
        <f t="shared" si="2"/>
      </c>
      <c r="J24" s="57">
        <f t="shared" si="3"/>
      </c>
      <c r="K24" s="60"/>
      <c r="L24" s="61">
        <f>IF(ISNA(MATCH(CONCATENATE(L$2,$A24),'[2]Výsledková listina'!$Q:$Q,0)),"",INDEX('[2]Výsledková listina'!$B:$B,MATCH(CONCATENATE(L$2,$A24),'[2]Výsledková listina'!$Q:$Q,0),1))</f>
      </c>
      <c r="M24" s="4"/>
      <c r="N24" s="42">
        <f t="shared" si="4"/>
      </c>
      <c r="O24" s="57">
        <f t="shared" si="5"/>
      </c>
      <c r="P24" s="60"/>
      <c r="Q24" s="61">
        <f>IF(ISNA(MATCH(CONCATENATE(Q$2,$A24),'[2]Výsledková listina'!$Q:$Q,0)),"",INDEX('[2]Výsledková listina'!$B:$B,MATCH(CONCATENATE(Q$2,$A24),'[2]Výsledková listina'!$Q:$Q,0),1))</f>
      </c>
      <c r="R24" s="4"/>
      <c r="S24" s="42">
        <f t="shared" si="6"/>
      </c>
      <c r="T24" s="57">
        <f t="shared" si="7"/>
      </c>
      <c r="U24" s="60"/>
      <c r="V24" s="61">
        <f>IF(ISNA(MATCH(CONCATENATE(V$2,$A24),'[2]Výsledková listina'!$Q:$Q,0)),"",INDEX('[2]Výsledková listina'!$B:$B,MATCH(CONCATENATE(V$2,$A24),'[2]Výsledková listina'!$Q:$Q,0),1))</f>
      </c>
      <c r="W24" s="4"/>
      <c r="X24" s="42">
        <f t="shared" si="8"/>
      </c>
      <c r="Y24" s="57">
        <f t="shared" si="9"/>
      </c>
      <c r="Z24" s="60"/>
      <c r="AA24" s="61">
        <f>IF(ISNA(MATCH(CONCATENATE(AA$2,$A24),'[2]Výsledková listina'!$Q:$Q,0)),"",INDEX('[2]Výsledková listina'!$B:$B,MATCH(CONCATENATE(AA$2,$A24),'[2]Výsledková listina'!$Q:$Q,0),1))</f>
      </c>
      <c r="AB24" s="4"/>
      <c r="AC24" s="42">
        <f t="shared" si="10"/>
      </c>
      <c r="AD24" s="57">
        <f t="shared" si="11"/>
      </c>
      <c r="AE24" s="60"/>
      <c r="AF24" s="61">
        <f>IF(ISNA(MATCH(CONCATENATE(AF$2,$A24),'[2]Výsledková listina'!$Q:$Q,0)),"",INDEX('[2]Výsledková listina'!$B:$B,MATCH(CONCATENATE(AF$2,$A24),'[2]Výsledková listina'!$Q:$Q,0),1))</f>
      </c>
      <c r="AG24" s="4"/>
      <c r="AH24" s="42">
        <f t="shared" si="12"/>
      </c>
      <c r="AI24" s="57">
        <f t="shared" si="13"/>
      </c>
      <c r="AJ24" s="60"/>
      <c r="AK24" s="61">
        <f>IF(ISNA(MATCH(CONCATENATE(AK$2,$A24),'[2]Výsledková listina'!$Q:$Q,0)),"",INDEX('[2]Výsledková listina'!$B:$B,MATCH(CONCATENATE(AK$2,$A24),'[2]Výsledková listina'!$Q:$Q,0),1))</f>
      </c>
      <c r="AL24" s="4"/>
      <c r="AM24" s="42">
        <f t="shared" si="14"/>
      </c>
      <c r="AN24" s="57">
        <f t="shared" si="15"/>
      </c>
      <c r="AO24" s="60"/>
      <c r="AP24" s="61">
        <f>IF(ISNA(MATCH(CONCATENATE(AP$2,$A24),'[2]Výsledková listina'!$Q:$Q,0)),"",INDEX('[2]Výsledková listina'!$B:$B,MATCH(CONCATENATE(AP$2,$A24),'[2]Výsledková listina'!$Q:$Q,0),1))</f>
      </c>
      <c r="AQ24" s="4"/>
      <c r="AR24" s="42">
        <f t="shared" si="16"/>
      </c>
      <c r="AS24" s="57">
        <f t="shared" si="17"/>
      </c>
      <c r="AT24" s="60"/>
      <c r="AU24" s="61">
        <f>IF(ISNA(MATCH(CONCATENATE(AU$2,$A24),'[2]Výsledková listina'!$Q:$Q,0)),"",INDEX('[2]Výsledková listina'!$B:$B,MATCH(CONCATENATE(AU$2,$A24),'[2]Výsledková listina'!$Q:$Q,0),1))</f>
      </c>
      <c r="AV24" s="4"/>
      <c r="AW24" s="42">
        <f t="shared" si="18"/>
      </c>
      <c r="AX24" s="57">
        <f t="shared" si="19"/>
      </c>
      <c r="AY24" s="60"/>
      <c r="AZ24" s="61">
        <f>IF(ISNA(MATCH(CONCATENATE(AZ$2,$A24),'[2]Výsledková listina'!$Q:$Q,0)),"",INDEX('[2]Výsledková listina'!$B:$B,MATCH(CONCATENATE(AZ$2,$A24),'[2]Výsledková listina'!$Q:$Q,0),1))</f>
      </c>
      <c r="BA24" s="4"/>
      <c r="BB24" s="42">
        <f t="shared" si="20"/>
      </c>
      <c r="BC24" s="57">
        <f t="shared" si="21"/>
      </c>
      <c r="BD24" s="60"/>
      <c r="BE24" s="61">
        <f>IF(ISNA(MATCH(CONCATENATE(BE$2,$A24),'[2]Výsledková listina'!$Q:$Q,0)),"",INDEX('[2]Výsledková listina'!$B:$B,MATCH(CONCATENATE(BE$2,$A24),'[2]Výsledková listina'!$Q:$Q,0),1))</f>
      </c>
      <c r="BF24" s="4"/>
      <c r="BG24" s="42">
        <f t="shared" si="22"/>
      </c>
      <c r="BH24" s="57">
        <f t="shared" si="23"/>
      </c>
      <c r="BI24" s="60"/>
      <c r="BJ24" s="61">
        <f>IF(ISNA(MATCH(CONCATENATE(BJ$2,$A24),'[2]Výsledková listina'!$Q:$Q,0)),"",INDEX('[2]Výsledková listina'!$B:$B,MATCH(CONCATENATE(BJ$2,$A24),'[2]Výsledková listina'!$Q:$Q,0),1))</f>
      </c>
      <c r="BK24" s="4"/>
      <c r="BL24" s="42">
        <f t="shared" si="24"/>
      </c>
      <c r="BM24" s="57">
        <f t="shared" si="25"/>
      </c>
      <c r="BN24" s="60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</row>
    <row r="25" spans="1:174" s="10" customFormat="1" ht="34.5" customHeight="1">
      <c r="A25" s="5">
        <v>22</v>
      </c>
      <c r="B25" s="61">
        <f>IF(ISNA(MATCH(CONCATENATE(B$2,$A25),'[2]Výsledková listina'!$Q:$Q,0)),"",INDEX('[2]Výsledková listina'!$B:$B,MATCH(CONCATENATE(B$2,$A25),'[2]Výsledková listina'!$Q:$Q,0),1))</f>
      </c>
      <c r="C25" s="4"/>
      <c r="D25" s="42">
        <f t="shared" si="0"/>
      </c>
      <c r="E25" s="57">
        <f t="shared" si="1"/>
      </c>
      <c r="F25" s="60"/>
      <c r="G25" s="61">
        <f>IF(ISNA(MATCH(CONCATENATE(G$2,$A25),'[2]Výsledková listina'!$Q:$Q,0)),"",INDEX('[2]Výsledková listina'!$B:$B,MATCH(CONCATENATE(G$2,$A25),'[2]Výsledková listina'!$Q:$Q,0),1))</f>
      </c>
      <c r="H25" s="4"/>
      <c r="I25" s="42">
        <f t="shared" si="2"/>
      </c>
      <c r="J25" s="57">
        <f t="shared" si="3"/>
      </c>
      <c r="K25" s="60"/>
      <c r="L25" s="61">
        <f>IF(ISNA(MATCH(CONCATENATE(L$2,$A25),'[2]Výsledková listina'!$Q:$Q,0)),"",INDEX('[2]Výsledková listina'!$B:$B,MATCH(CONCATENATE(L$2,$A25),'[2]Výsledková listina'!$Q:$Q,0),1))</f>
      </c>
      <c r="M25" s="4"/>
      <c r="N25" s="42">
        <f t="shared" si="4"/>
      </c>
      <c r="O25" s="57">
        <f t="shared" si="5"/>
      </c>
      <c r="P25" s="60"/>
      <c r="Q25" s="61">
        <f>IF(ISNA(MATCH(CONCATENATE(Q$2,$A25),'[2]Výsledková listina'!$Q:$Q,0)),"",INDEX('[2]Výsledková listina'!$B:$B,MATCH(CONCATENATE(Q$2,$A25),'[2]Výsledková listina'!$Q:$Q,0),1))</f>
      </c>
      <c r="R25" s="4"/>
      <c r="S25" s="42">
        <f t="shared" si="6"/>
      </c>
      <c r="T25" s="57">
        <f t="shared" si="7"/>
      </c>
      <c r="U25" s="60"/>
      <c r="V25" s="61">
        <f>IF(ISNA(MATCH(CONCATENATE(V$2,$A25),'[2]Výsledková listina'!$Q:$Q,0)),"",INDEX('[2]Výsledková listina'!$B:$B,MATCH(CONCATENATE(V$2,$A25),'[2]Výsledková listina'!$Q:$Q,0),1))</f>
      </c>
      <c r="W25" s="4"/>
      <c r="X25" s="42">
        <f t="shared" si="8"/>
      </c>
      <c r="Y25" s="57">
        <f t="shared" si="9"/>
      </c>
      <c r="Z25" s="60"/>
      <c r="AA25" s="61">
        <f>IF(ISNA(MATCH(CONCATENATE(AA$2,$A25),'[2]Výsledková listina'!$Q:$Q,0)),"",INDEX('[2]Výsledková listina'!$B:$B,MATCH(CONCATENATE(AA$2,$A25),'[2]Výsledková listina'!$Q:$Q,0),1))</f>
      </c>
      <c r="AB25" s="4"/>
      <c r="AC25" s="42">
        <f t="shared" si="10"/>
      </c>
      <c r="AD25" s="57">
        <f t="shared" si="11"/>
      </c>
      <c r="AE25" s="60"/>
      <c r="AF25" s="61">
        <f>IF(ISNA(MATCH(CONCATENATE(AF$2,$A25),'[2]Výsledková listina'!$Q:$Q,0)),"",INDEX('[2]Výsledková listina'!$B:$B,MATCH(CONCATENATE(AF$2,$A25),'[2]Výsledková listina'!$Q:$Q,0),1))</f>
      </c>
      <c r="AG25" s="4"/>
      <c r="AH25" s="42">
        <f t="shared" si="12"/>
      </c>
      <c r="AI25" s="57">
        <f t="shared" si="13"/>
      </c>
      <c r="AJ25" s="60"/>
      <c r="AK25" s="61">
        <f>IF(ISNA(MATCH(CONCATENATE(AK$2,$A25),'[2]Výsledková listina'!$Q:$Q,0)),"",INDEX('[2]Výsledková listina'!$B:$B,MATCH(CONCATENATE(AK$2,$A25),'[2]Výsledková listina'!$Q:$Q,0),1))</f>
      </c>
      <c r="AL25" s="4"/>
      <c r="AM25" s="42">
        <f t="shared" si="14"/>
      </c>
      <c r="AN25" s="57">
        <f t="shared" si="15"/>
      </c>
      <c r="AO25" s="60"/>
      <c r="AP25" s="61">
        <f>IF(ISNA(MATCH(CONCATENATE(AP$2,$A25),'[2]Výsledková listina'!$Q:$Q,0)),"",INDEX('[2]Výsledková listina'!$B:$B,MATCH(CONCATENATE(AP$2,$A25),'[2]Výsledková listina'!$Q:$Q,0),1))</f>
      </c>
      <c r="AQ25" s="4"/>
      <c r="AR25" s="42">
        <f t="shared" si="16"/>
      </c>
      <c r="AS25" s="57">
        <f t="shared" si="17"/>
      </c>
      <c r="AT25" s="60"/>
      <c r="AU25" s="61">
        <f>IF(ISNA(MATCH(CONCATENATE(AU$2,$A25),'[2]Výsledková listina'!$Q:$Q,0)),"",INDEX('[2]Výsledková listina'!$B:$B,MATCH(CONCATENATE(AU$2,$A25),'[2]Výsledková listina'!$Q:$Q,0),1))</f>
      </c>
      <c r="AV25" s="4"/>
      <c r="AW25" s="42">
        <f t="shared" si="18"/>
      </c>
      <c r="AX25" s="57">
        <f t="shared" si="19"/>
      </c>
      <c r="AY25" s="60"/>
      <c r="AZ25" s="61">
        <f>IF(ISNA(MATCH(CONCATENATE(AZ$2,$A25),'[2]Výsledková listina'!$Q:$Q,0)),"",INDEX('[2]Výsledková listina'!$B:$B,MATCH(CONCATENATE(AZ$2,$A25),'[2]Výsledková listina'!$Q:$Q,0),1))</f>
      </c>
      <c r="BA25" s="4"/>
      <c r="BB25" s="42">
        <f t="shared" si="20"/>
      </c>
      <c r="BC25" s="57">
        <f t="shared" si="21"/>
      </c>
      <c r="BD25" s="60"/>
      <c r="BE25" s="61">
        <f>IF(ISNA(MATCH(CONCATENATE(BE$2,$A25),'[2]Výsledková listina'!$Q:$Q,0)),"",INDEX('[2]Výsledková listina'!$B:$B,MATCH(CONCATENATE(BE$2,$A25),'[2]Výsledková listina'!$Q:$Q,0),1))</f>
      </c>
      <c r="BF25" s="4"/>
      <c r="BG25" s="42">
        <f t="shared" si="22"/>
      </c>
      <c r="BH25" s="57">
        <f t="shared" si="23"/>
      </c>
      <c r="BI25" s="60"/>
      <c r="BJ25" s="61">
        <f>IF(ISNA(MATCH(CONCATENATE(BJ$2,$A25),'[2]Výsledková listina'!$Q:$Q,0)),"",INDEX('[2]Výsledková listina'!$B:$B,MATCH(CONCATENATE(BJ$2,$A25),'[2]Výsledková listina'!$Q:$Q,0),1))</f>
      </c>
      <c r="BK25" s="4"/>
      <c r="BL25" s="42">
        <f t="shared" si="24"/>
      </c>
      <c r="BM25" s="57">
        <f t="shared" si="25"/>
      </c>
      <c r="BN25" s="60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</row>
    <row r="26" spans="1:174" s="10" customFormat="1" ht="34.5" customHeight="1">
      <c r="A26" s="5">
        <v>23</v>
      </c>
      <c r="B26" s="61">
        <f>IF(ISNA(MATCH(CONCATENATE(B$2,$A26),'[2]Výsledková listina'!$Q:$Q,0)),"",INDEX('[2]Výsledková listina'!$B:$B,MATCH(CONCATENATE(B$2,$A26),'[2]Výsledková listina'!$Q:$Q,0),1))</f>
      </c>
      <c r="C26" s="4"/>
      <c r="D26" s="42">
        <f t="shared" si="0"/>
      </c>
      <c r="E26" s="57">
        <f t="shared" si="1"/>
      </c>
      <c r="F26" s="60"/>
      <c r="G26" s="61">
        <f>IF(ISNA(MATCH(CONCATENATE(G$2,$A26),'[2]Výsledková listina'!$Q:$Q,0)),"",INDEX('[2]Výsledková listina'!$B:$B,MATCH(CONCATENATE(G$2,$A26),'[2]Výsledková listina'!$Q:$Q,0),1))</f>
      </c>
      <c r="H26" s="4"/>
      <c r="I26" s="42">
        <f t="shared" si="2"/>
      </c>
      <c r="J26" s="57">
        <f t="shared" si="3"/>
      </c>
      <c r="K26" s="60"/>
      <c r="L26" s="61">
        <f>IF(ISNA(MATCH(CONCATENATE(L$2,$A26),'[2]Výsledková listina'!$Q:$Q,0)),"",INDEX('[2]Výsledková listina'!$B:$B,MATCH(CONCATENATE(L$2,$A26),'[2]Výsledková listina'!$Q:$Q,0),1))</f>
      </c>
      <c r="M26" s="4"/>
      <c r="N26" s="42">
        <f t="shared" si="4"/>
      </c>
      <c r="O26" s="57">
        <f t="shared" si="5"/>
      </c>
      <c r="P26" s="60"/>
      <c r="Q26" s="61">
        <f>IF(ISNA(MATCH(CONCATENATE(Q$2,$A26),'[2]Výsledková listina'!$Q:$Q,0)),"",INDEX('[2]Výsledková listina'!$B:$B,MATCH(CONCATENATE(Q$2,$A26),'[2]Výsledková listina'!$Q:$Q,0),1))</f>
      </c>
      <c r="R26" s="4"/>
      <c r="S26" s="42">
        <f t="shared" si="6"/>
      </c>
      <c r="T26" s="57">
        <f t="shared" si="7"/>
      </c>
      <c r="U26" s="60"/>
      <c r="V26" s="61">
        <f>IF(ISNA(MATCH(CONCATENATE(V$2,$A26),'[2]Výsledková listina'!$Q:$Q,0)),"",INDEX('[2]Výsledková listina'!$B:$B,MATCH(CONCATENATE(V$2,$A26),'[2]Výsledková listina'!$Q:$Q,0),1))</f>
      </c>
      <c r="W26" s="4"/>
      <c r="X26" s="42">
        <f t="shared" si="8"/>
      </c>
      <c r="Y26" s="57">
        <f t="shared" si="9"/>
      </c>
      <c r="Z26" s="60"/>
      <c r="AA26" s="61">
        <f>IF(ISNA(MATCH(CONCATENATE(AA$2,$A26),'[2]Výsledková listina'!$Q:$Q,0)),"",INDEX('[2]Výsledková listina'!$B:$B,MATCH(CONCATENATE(AA$2,$A26),'[2]Výsledková listina'!$Q:$Q,0),1))</f>
      </c>
      <c r="AB26" s="4"/>
      <c r="AC26" s="42">
        <f t="shared" si="10"/>
      </c>
      <c r="AD26" s="57">
        <f t="shared" si="11"/>
      </c>
      <c r="AE26" s="60"/>
      <c r="AF26" s="61">
        <f>IF(ISNA(MATCH(CONCATENATE(AF$2,$A26),'[2]Výsledková listina'!$Q:$Q,0)),"",INDEX('[2]Výsledková listina'!$B:$B,MATCH(CONCATENATE(AF$2,$A26),'[2]Výsledková listina'!$Q:$Q,0),1))</f>
      </c>
      <c r="AG26" s="4"/>
      <c r="AH26" s="42">
        <f t="shared" si="12"/>
      </c>
      <c r="AI26" s="57">
        <f t="shared" si="13"/>
      </c>
      <c r="AJ26" s="60"/>
      <c r="AK26" s="61">
        <f>IF(ISNA(MATCH(CONCATENATE(AK$2,$A26),'[2]Výsledková listina'!$Q:$Q,0)),"",INDEX('[2]Výsledková listina'!$B:$B,MATCH(CONCATENATE(AK$2,$A26),'[2]Výsledková listina'!$Q:$Q,0),1))</f>
      </c>
      <c r="AL26" s="4"/>
      <c r="AM26" s="42">
        <f t="shared" si="14"/>
      </c>
      <c r="AN26" s="57">
        <f t="shared" si="15"/>
      </c>
      <c r="AO26" s="60"/>
      <c r="AP26" s="61">
        <f>IF(ISNA(MATCH(CONCATENATE(AP$2,$A26),'[2]Výsledková listina'!$Q:$Q,0)),"",INDEX('[2]Výsledková listina'!$B:$B,MATCH(CONCATENATE(AP$2,$A26),'[2]Výsledková listina'!$Q:$Q,0),1))</f>
      </c>
      <c r="AQ26" s="4"/>
      <c r="AR26" s="42">
        <f t="shared" si="16"/>
      </c>
      <c r="AS26" s="57">
        <f t="shared" si="17"/>
      </c>
      <c r="AT26" s="60"/>
      <c r="AU26" s="61">
        <f>IF(ISNA(MATCH(CONCATENATE(AU$2,$A26),'[2]Výsledková listina'!$Q:$Q,0)),"",INDEX('[2]Výsledková listina'!$B:$B,MATCH(CONCATENATE(AU$2,$A26),'[2]Výsledková listina'!$Q:$Q,0),1))</f>
      </c>
      <c r="AV26" s="4"/>
      <c r="AW26" s="42">
        <f t="shared" si="18"/>
      </c>
      <c r="AX26" s="57">
        <f t="shared" si="19"/>
      </c>
      <c r="AY26" s="60"/>
      <c r="AZ26" s="61">
        <f>IF(ISNA(MATCH(CONCATENATE(AZ$2,$A26),'[2]Výsledková listina'!$Q:$Q,0)),"",INDEX('[2]Výsledková listina'!$B:$B,MATCH(CONCATENATE(AZ$2,$A26),'[2]Výsledková listina'!$Q:$Q,0),1))</f>
      </c>
      <c r="BA26" s="4"/>
      <c r="BB26" s="42">
        <f t="shared" si="20"/>
      </c>
      <c r="BC26" s="57">
        <f t="shared" si="21"/>
      </c>
      <c r="BD26" s="60"/>
      <c r="BE26" s="61">
        <f>IF(ISNA(MATCH(CONCATENATE(BE$2,$A26),'[2]Výsledková listina'!$Q:$Q,0)),"",INDEX('[2]Výsledková listina'!$B:$B,MATCH(CONCATENATE(BE$2,$A26),'[2]Výsledková listina'!$Q:$Q,0),1))</f>
      </c>
      <c r="BF26" s="4"/>
      <c r="BG26" s="42">
        <f t="shared" si="22"/>
      </c>
      <c r="BH26" s="57">
        <f t="shared" si="23"/>
      </c>
      <c r="BI26" s="60"/>
      <c r="BJ26" s="61">
        <f>IF(ISNA(MATCH(CONCATENATE(BJ$2,$A26),'[2]Výsledková listina'!$Q:$Q,0)),"",INDEX('[2]Výsledková listina'!$B:$B,MATCH(CONCATENATE(BJ$2,$A26),'[2]Výsledková listina'!$Q:$Q,0),1))</f>
      </c>
      <c r="BK26" s="4"/>
      <c r="BL26" s="42">
        <f t="shared" si="24"/>
      </c>
      <c r="BM26" s="57">
        <f t="shared" si="25"/>
      </c>
      <c r="BN26" s="60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</row>
    <row r="27" spans="1:174" s="10" customFormat="1" ht="34.5" customHeight="1">
      <c r="A27" s="5">
        <v>24</v>
      </c>
      <c r="B27" s="61">
        <f>IF(ISNA(MATCH(CONCATENATE(B$2,$A27),'[2]Výsledková listina'!$Q:$Q,0)),"",INDEX('[2]Výsledková listina'!$B:$B,MATCH(CONCATENATE(B$2,$A27),'[2]Výsledková listina'!$Q:$Q,0),1))</f>
      </c>
      <c r="C27" s="4"/>
      <c r="D27" s="42">
        <f t="shared" si="0"/>
      </c>
      <c r="E27" s="57">
        <f t="shared" si="1"/>
      </c>
      <c r="F27" s="60"/>
      <c r="G27" s="61">
        <f>IF(ISNA(MATCH(CONCATENATE(G$2,$A27),'[2]Výsledková listina'!$Q:$Q,0)),"",INDEX('[2]Výsledková listina'!$B:$B,MATCH(CONCATENATE(G$2,$A27),'[2]Výsledková listina'!$Q:$Q,0),1))</f>
      </c>
      <c r="H27" s="4"/>
      <c r="I27" s="42">
        <f t="shared" si="2"/>
      </c>
      <c r="J27" s="57">
        <f t="shared" si="3"/>
      </c>
      <c r="K27" s="60"/>
      <c r="L27" s="61">
        <f>IF(ISNA(MATCH(CONCATENATE(L$2,$A27),'[2]Výsledková listina'!$Q:$Q,0)),"",INDEX('[2]Výsledková listina'!$B:$B,MATCH(CONCATENATE(L$2,$A27),'[2]Výsledková listina'!$Q:$Q,0),1))</f>
      </c>
      <c r="M27" s="4"/>
      <c r="N27" s="42">
        <f t="shared" si="4"/>
      </c>
      <c r="O27" s="57">
        <f t="shared" si="5"/>
      </c>
      <c r="P27" s="60"/>
      <c r="Q27" s="61">
        <f>IF(ISNA(MATCH(CONCATENATE(Q$2,$A27),'[2]Výsledková listina'!$Q:$Q,0)),"",INDEX('[2]Výsledková listina'!$B:$B,MATCH(CONCATENATE(Q$2,$A27),'[2]Výsledková listina'!$Q:$Q,0),1))</f>
      </c>
      <c r="R27" s="4"/>
      <c r="S27" s="42">
        <f t="shared" si="6"/>
      </c>
      <c r="T27" s="57">
        <f t="shared" si="7"/>
      </c>
      <c r="U27" s="60"/>
      <c r="V27" s="61">
        <f>IF(ISNA(MATCH(CONCATENATE(V$2,$A27),'[2]Výsledková listina'!$Q:$Q,0)),"",INDEX('[2]Výsledková listina'!$B:$B,MATCH(CONCATENATE(V$2,$A27),'[2]Výsledková listina'!$Q:$Q,0),1))</f>
      </c>
      <c r="W27" s="4"/>
      <c r="X27" s="42">
        <f t="shared" si="8"/>
      </c>
      <c r="Y27" s="57">
        <f t="shared" si="9"/>
      </c>
      <c r="Z27" s="60"/>
      <c r="AA27" s="61">
        <f>IF(ISNA(MATCH(CONCATENATE(AA$2,$A27),'[2]Výsledková listina'!$Q:$Q,0)),"",INDEX('[2]Výsledková listina'!$B:$B,MATCH(CONCATENATE(AA$2,$A27),'[2]Výsledková listina'!$Q:$Q,0),1))</f>
      </c>
      <c r="AB27" s="4"/>
      <c r="AC27" s="42">
        <f t="shared" si="10"/>
      </c>
      <c r="AD27" s="57">
        <f t="shared" si="11"/>
      </c>
      <c r="AE27" s="60"/>
      <c r="AF27" s="61">
        <f>IF(ISNA(MATCH(CONCATENATE(AF$2,$A27),'[2]Výsledková listina'!$Q:$Q,0)),"",INDEX('[2]Výsledková listina'!$B:$B,MATCH(CONCATENATE(AF$2,$A27),'[2]Výsledková listina'!$Q:$Q,0),1))</f>
      </c>
      <c r="AG27" s="4"/>
      <c r="AH27" s="42">
        <f t="shared" si="12"/>
      </c>
      <c r="AI27" s="57">
        <f t="shared" si="13"/>
      </c>
      <c r="AJ27" s="60"/>
      <c r="AK27" s="61">
        <f>IF(ISNA(MATCH(CONCATENATE(AK$2,$A27),'[2]Výsledková listina'!$Q:$Q,0)),"",INDEX('[2]Výsledková listina'!$B:$B,MATCH(CONCATENATE(AK$2,$A27),'[2]Výsledková listina'!$Q:$Q,0),1))</f>
      </c>
      <c r="AL27" s="4"/>
      <c r="AM27" s="42">
        <f t="shared" si="14"/>
      </c>
      <c r="AN27" s="57">
        <f t="shared" si="15"/>
      </c>
      <c r="AO27" s="60"/>
      <c r="AP27" s="61">
        <f>IF(ISNA(MATCH(CONCATENATE(AP$2,$A27),'[2]Výsledková listina'!$Q:$Q,0)),"",INDEX('[2]Výsledková listina'!$B:$B,MATCH(CONCATENATE(AP$2,$A27),'[2]Výsledková listina'!$Q:$Q,0),1))</f>
      </c>
      <c r="AQ27" s="4"/>
      <c r="AR27" s="42">
        <f t="shared" si="16"/>
      </c>
      <c r="AS27" s="57">
        <f t="shared" si="17"/>
      </c>
      <c r="AT27" s="60"/>
      <c r="AU27" s="61">
        <f>IF(ISNA(MATCH(CONCATENATE(AU$2,$A27),'[2]Výsledková listina'!$Q:$Q,0)),"",INDEX('[2]Výsledková listina'!$B:$B,MATCH(CONCATENATE(AU$2,$A27),'[2]Výsledková listina'!$Q:$Q,0),1))</f>
      </c>
      <c r="AV27" s="4"/>
      <c r="AW27" s="42">
        <f t="shared" si="18"/>
      </c>
      <c r="AX27" s="57">
        <f t="shared" si="19"/>
      </c>
      <c r="AY27" s="60"/>
      <c r="AZ27" s="61">
        <f>IF(ISNA(MATCH(CONCATENATE(AZ$2,$A27),'[2]Výsledková listina'!$Q:$Q,0)),"",INDEX('[2]Výsledková listina'!$B:$B,MATCH(CONCATENATE(AZ$2,$A27),'[2]Výsledková listina'!$Q:$Q,0),1))</f>
      </c>
      <c r="BA27" s="4"/>
      <c r="BB27" s="42">
        <f t="shared" si="20"/>
      </c>
      <c r="BC27" s="57">
        <f t="shared" si="21"/>
      </c>
      <c r="BD27" s="60"/>
      <c r="BE27" s="61">
        <f>IF(ISNA(MATCH(CONCATENATE(BE$2,$A27),'[2]Výsledková listina'!$Q:$Q,0)),"",INDEX('[2]Výsledková listina'!$B:$B,MATCH(CONCATENATE(BE$2,$A27),'[2]Výsledková listina'!$Q:$Q,0),1))</f>
      </c>
      <c r="BF27" s="4"/>
      <c r="BG27" s="42">
        <f t="shared" si="22"/>
      </c>
      <c r="BH27" s="57">
        <f t="shared" si="23"/>
      </c>
      <c r="BI27" s="60"/>
      <c r="BJ27" s="61">
        <f>IF(ISNA(MATCH(CONCATENATE(BJ$2,$A27),'[2]Výsledková listina'!$Q:$Q,0)),"",INDEX('[2]Výsledková listina'!$B:$B,MATCH(CONCATENATE(BJ$2,$A27),'[2]Výsledková listina'!$Q:$Q,0),1))</f>
      </c>
      <c r="BK27" s="4"/>
      <c r="BL27" s="42">
        <f t="shared" si="24"/>
      </c>
      <c r="BM27" s="57">
        <f t="shared" si="25"/>
      </c>
      <c r="BN27" s="60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</row>
    <row r="28" spans="1:174" s="10" customFormat="1" ht="34.5" customHeight="1" thickBot="1">
      <c r="A28" s="6">
        <v>25</v>
      </c>
      <c r="B28" s="62">
        <f>IF(ISNA(MATCH(CONCATENATE(B$2,$A28),'[2]Výsledková listina'!$Q:$Q,0)),"",INDEX('[2]Výsledková listina'!$B:$B,MATCH(CONCATENATE(B$2,$A28),'[2]Výsledková listina'!$Q:$Q,0),1))</f>
      </c>
      <c r="C28" s="7"/>
      <c r="D28" s="43">
        <f t="shared" si="0"/>
      </c>
      <c r="E28" s="63">
        <f t="shared" si="1"/>
      </c>
      <c r="F28" s="64"/>
      <c r="G28" s="62">
        <f>IF(ISNA(MATCH(CONCATENATE(G$2,$A28),'[2]Výsledková listina'!$Q:$Q,0)),"",INDEX('[2]Výsledková listina'!$B:$B,MATCH(CONCATENATE(G$2,$A28),'[2]Výsledková listina'!$Q:$Q,0),1))</f>
      </c>
      <c r="H28" s="7"/>
      <c r="I28" s="43">
        <f t="shared" si="2"/>
      </c>
      <c r="J28" s="63">
        <f t="shared" si="3"/>
      </c>
      <c r="K28" s="64"/>
      <c r="L28" s="62">
        <f>IF(ISNA(MATCH(CONCATENATE(L$2,$A28),'[2]Výsledková listina'!$Q:$Q,0)),"",INDEX('[2]Výsledková listina'!$B:$B,MATCH(CONCATENATE(L$2,$A28),'[2]Výsledková listina'!$Q:$Q,0),1))</f>
      </c>
      <c r="M28" s="7"/>
      <c r="N28" s="43">
        <f t="shared" si="4"/>
      </c>
      <c r="O28" s="63">
        <f t="shared" si="5"/>
      </c>
      <c r="P28" s="64"/>
      <c r="Q28" s="62">
        <f>IF(ISNA(MATCH(CONCATENATE(Q$2,$A28),'[2]Výsledková listina'!$Q:$Q,0)),"",INDEX('[2]Výsledková listina'!$B:$B,MATCH(CONCATENATE(Q$2,$A28),'[2]Výsledková listina'!$Q:$Q,0),1))</f>
      </c>
      <c r="R28" s="7"/>
      <c r="S28" s="43">
        <f t="shared" si="6"/>
      </c>
      <c r="T28" s="63">
        <f t="shared" si="7"/>
      </c>
      <c r="U28" s="64"/>
      <c r="V28" s="62">
        <f>IF(ISNA(MATCH(CONCATENATE(V$2,$A28),'[2]Výsledková listina'!$Q:$Q,0)),"",INDEX('[2]Výsledková listina'!$B:$B,MATCH(CONCATENATE(V$2,$A28),'[2]Výsledková listina'!$Q:$Q,0),1))</f>
      </c>
      <c r="W28" s="7"/>
      <c r="X28" s="43">
        <f t="shared" si="8"/>
      </c>
      <c r="Y28" s="63">
        <f t="shared" si="9"/>
      </c>
      <c r="Z28" s="64"/>
      <c r="AA28" s="62">
        <f>IF(ISNA(MATCH(CONCATENATE(AA$2,$A28),'[2]Výsledková listina'!$Q:$Q,0)),"",INDEX('[2]Výsledková listina'!$B:$B,MATCH(CONCATENATE(AA$2,$A28),'[2]Výsledková listina'!$Q:$Q,0),1))</f>
      </c>
      <c r="AB28" s="7"/>
      <c r="AC28" s="43">
        <f t="shared" si="10"/>
      </c>
      <c r="AD28" s="63">
        <f t="shared" si="11"/>
      </c>
      <c r="AE28" s="64"/>
      <c r="AF28" s="62">
        <f>IF(ISNA(MATCH(CONCATENATE(AF$2,$A28),'[2]Výsledková listina'!$Q:$Q,0)),"",INDEX('[2]Výsledková listina'!$B:$B,MATCH(CONCATENATE(AF$2,$A28),'[2]Výsledková listina'!$Q:$Q,0),1))</f>
      </c>
      <c r="AG28" s="7"/>
      <c r="AH28" s="43">
        <f t="shared" si="12"/>
      </c>
      <c r="AI28" s="63">
        <f t="shared" si="13"/>
      </c>
      <c r="AJ28" s="64"/>
      <c r="AK28" s="62">
        <f>IF(ISNA(MATCH(CONCATENATE(AK$2,$A28),'[2]Výsledková listina'!$Q:$Q,0)),"",INDEX('[2]Výsledková listina'!$B:$B,MATCH(CONCATENATE(AK$2,$A28),'[2]Výsledková listina'!$Q:$Q,0),1))</f>
      </c>
      <c r="AL28" s="7"/>
      <c r="AM28" s="43">
        <f t="shared" si="14"/>
      </c>
      <c r="AN28" s="63">
        <f t="shared" si="15"/>
      </c>
      <c r="AO28" s="64"/>
      <c r="AP28" s="62">
        <f>IF(ISNA(MATCH(CONCATENATE(AP$2,$A28),'[2]Výsledková listina'!$Q:$Q,0)),"",INDEX('[2]Výsledková listina'!$B:$B,MATCH(CONCATENATE(AP$2,$A28),'[2]Výsledková listina'!$Q:$Q,0),1))</f>
      </c>
      <c r="AQ28" s="7"/>
      <c r="AR28" s="43">
        <f t="shared" si="16"/>
      </c>
      <c r="AS28" s="63">
        <f t="shared" si="17"/>
      </c>
      <c r="AT28" s="64"/>
      <c r="AU28" s="62">
        <f>IF(ISNA(MATCH(CONCATENATE(AU$2,$A28),'[2]Výsledková listina'!$Q:$Q,0)),"",INDEX('[2]Výsledková listina'!$B:$B,MATCH(CONCATENATE(AU$2,$A28),'[2]Výsledková listina'!$Q:$Q,0),1))</f>
      </c>
      <c r="AV28" s="7"/>
      <c r="AW28" s="43">
        <f t="shared" si="18"/>
      </c>
      <c r="AX28" s="63">
        <f t="shared" si="19"/>
      </c>
      <c r="AY28" s="64"/>
      <c r="AZ28" s="62">
        <f>IF(ISNA(MATCH(CONCATENATE(AZ$2,$A28),'[2]Výsledková listina'!$Q:$Q,0)),"",INDEX('[2]Výsledková listina'!$B:$B,MATCH(CONCATENATE(AZ$2,$A28),'[2]Výsledková listina'!$Q:$Q,0),1))</f>
      </c>
      <c r="BA28" s="7"/>
      <c r="BB28" s="43">
        <f t="shared" si="20"/>
      </c>
      <c r="BC28" s="63">
        <f t="shared" si="21"/>
      </c>
      <c r="BD28" s="64"/>
      <c r="BE28" s="62">
        <f>IF(ISNA(MATCH(CONCATENATE(BE$2,$A28),'[2]Výsledková listina'!$Q:$Q,0)),"",INDEX('[2]Výsledková listina'!$B:$B,MATCH(CONCATENATE(BE$2,$A28),'[2]Výsledková listina'!$Q:$Q,0),1))</f>
      </c>
      <c r="BF28" s="7"/>
      <c r="BG28" s="43">
        <f t="shared" si="22"/>
      </c>
      <c r="BH28" s="63">
        <f t="shared" si="23"/>
      </c>
      <c r="BI28" s="64"/>
      <c r="BJ28" s="62">
        <f>IF(ISNA(MATCH(CONCATENATE(BJ$2,$A28),'[2]Výsledková listina'!$Q:$Q,0)),"",INDEX('[2]Výsledková listina'!$B:$B,MATCH(CONCATENATE(BJ$2,$A28),'[2]Výsledková listina'!$Q:$Q,0),1))</f>
      </c>
      <c r="BK28" s="7"/>
      <c r="BL28" s="43">
        <f t="shared" si="24"/>
      </c>
      <c r="BM28" s="63">
        <f t="shared" si="25"/>
      </c>
      <c r="BN28" s="64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</row>
    <row r="30" spans="2:62" ht="15.75">
      <c r="B30" s="12"/>
      <c r="G30" s="12"/>
      <c r="L30" s="12"/>
      <c r="Q30" s="12"/>
      <c r="V30" s="12"/>
      <c r="AA30" s="12"/>
      <c r="AF30" s="12"/>
      <c r="AK30" s="12"/>
      <c r="AP30" s="12"/>
      <c r="AU30" s="12"/>
      <c r="AZ30" s="12"/>
      <c r="BE30" s="12"/>
      <c r="BJ30" s="12"/>
    </row>
    <row r="31" ht="15.75">
      <c r="B31" s="15"/>
    </row>
  </sheetData>
  <sheetProtection/>
  <mergeCells count="27">
    <mergeCell ref="AP2:AT2"/>
    <mergeCell ref="AU2:AY2"/>
    <mergeCell ref="AZ2:BD2"/>
    <mergeCell ref="BE2:BI2"/>
    <mergeCell ref="BJ2:BN2"/>
    <mergeCell ref="BE1:BI1"/>
    <mergeCell ref="BJ1:BN1"/>
    <mergeCell ref="B2:F2"/>
    <mergeCell ref="G2:K2"/>
    <mergeCell ref="L2:P2"/>
    <mergeCell ref="Q2:U2"/>
    <mergeCell ref="V2:Z2"/>
    <mergeCell ref="AA2:AE2"/>
    <mergeCell ref="AF2:AJ2"/>
    <mergeCell ref="AK2:AO2"/>
    <mergeCell ref="AA1:AE1"/>
    <mergeCell ref="AF1:AJ1"/>
    <mergeCell ref="AK1:AO1"/>
    <mergeCell ref="AP1:AT1"/>
    <mergeCell ref="AU1:AY1"/>
    <mergeCell ref="AZ1:BD1"/>
    <mergeCell ref="A1:A3"/>
    <mergeCell ref="B1:F1"/>
    <mergeCell ref="G1:K1"/>
    <mergeCell ref="L1:P1"/>
    <mergeCell ref="Q1:U1"/>
    <mergeCell ref="V1:Z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Kuchar</cp:lastModifiedBy>
  <cp:lastPrinted>2010-03-04T13:07:59Z</cp:lastPrinted>
  <dcterms:created xsi:type="dcterms:W3CDTF">2001-02-19T07:45:56Z</dcterms:created>
  <dcterms:modified xsi:type="dcterms:W3CDTF">2010-07-06T12:45:46Z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-304722618</vt:i4>
  </property>
  <property fmtid="{D5CDD505-2E9C-101B-9397-08002B2CF9AE}" pid="3" name="_EmailSubject">
    <vt:lpwstr>COLMIC</vt:lpwstr>
  </property>
  <property fmtid="{D5CDD505-2E9C-101B-9397-08002B2CF9AE}" pid="4" name="_AuthorEmail">
    <vt:lpwstr>msvehla@cmail.cz</vt:lpwstr>
  </property>
  <property fmtid="{D5CDD505-2E9C-101B-9397-08002B2CF9AE}" pid="5" name="_AuthorEmailDisplayName">
    <vt:lpwstr>Michal Švehla</vt:lpwstr>
  </property>
  <property fmtid="{D5CDD505-2E9C-101B-9397-08002B2CF9AE}" pid="6" name="_PreviousAdHocReviewCycleID">
    <vt:i4>1008986697</vt:i4>
  </property>
  <property fmtid="{D5CDD505-2E9C-101B-9397-08002B2CF9AE}" pid="7" name="_ReviewingToolsShownOnce">
    <vt:lpwstr/>
  </property>
</Properties>
</file>