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Graf " sheetId="4" r:id="rId4"/>
  </sheets>
  <definedNames>
    <definedName name="_xlnm._FilterDatabase" localSheetId="1" hidden="1">'Výsledková listina'!$A$8:$Q$92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1">'Výsledková listina'!$6:$8</definedName>
    <definedName name="_xlnm.Print_Area" localSheetId="2">'1. závod'!$A$1:$AE$28</definedName>
    <definedName name="_xlnm.Print_Area" localSheetId="3">'Graf '!$A$1:$AC$56</definedName>
    <definedName name="_xlnm.Print_Area" localSheetId="1">'Výsledková listina'!$A$1:$Q$94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</definedNames>
  <calcPr fullCalcOnLoad="1"/>
</workbook>
</file>

<file path=xl/sharedStrings.xml><?xml version="1.0" encoding="utf-8"?>
<sst xmlns="http://schemas.openxmlformats.org/spreadsheetml/2006/main" count="475" uniqueCount="163">
  <si>
    <t>1. Závod</t>
  </si>
  <si>
    <t>2. Závod</t>
  </si>
  <si>
    <t>Celkem</t>
  </si>
  <si>
    <t>Sektor</t>
  </si>
  <si>
    <t>CIPS</t>
  </si>
  <si>
    <t>Poř</t>
  </si>
  <si>
    <t>Body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</si>
  <si>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</si>
  <si>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</si>
  <si>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</si>
  <si>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</si>
  <si>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</si>
  <si>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</si>
  <si>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</si>
  <si>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</si>
  <si>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</si>
  <si>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</si>
  <si>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</si>
  <si>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</si>
  <si>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</si>
  <si>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</si>
  <si>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</si>
  <si>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</si>
  <si>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</si>
  <si>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</si>
  <si>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</si>
  <si>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</si>
  <si>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</si>
  <si>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</si>
  <si>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</si>
  <si>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</si>
  <si>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</si>
  <si>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</si>
  <si>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</si>
  <si>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</si>
  <si>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</si>
  <si>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</si>
  <si>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</si>
  <si>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</si>
  <si>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</si>
  <si>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</si>
  <si>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</si>
  <si>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</si>
  <si>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</si>
  <si>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</si>
  <si>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</si>
  <si>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</si>
  <si>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</si>
  <si>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</si>
  <si>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</si>
  <si>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</si>
  <si>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</si>
  <si>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</si>
  <si>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</si>
  <si>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</si>
  <si>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</si>
  <si>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</si>
  <si>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</si>
  <si>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</si>
  <si>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</si>
  <si>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</si>
  <si>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</si>
  <si>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</si>
  <si>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</si>
  <si>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</si>
  <si>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</si>
  <si>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</si>
  <si>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</si>
  <si>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</si>
  <si>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</si>
  <si>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</si>
  <si>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</si>
  <si>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</si>
  <si>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</si>
  <si>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</si>
  <si>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</si>
  <si>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</si>
  <si>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</si>
  <si>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</si>
  <si>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</si>
  <si>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</si>
  <si>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</si>
  <si>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</si>
  <si>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</si>
  <si>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</si>
  <si>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</si>
  <si>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</si>
  <si>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</si>
  <si>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r>
      <t xml:space="preserve"> </t>
    </r>
    <r>
      <rPr>
        <i/>
        <sz val="12"/>
        <rFont val="Arial CE"/>
        <family val="0"/>
      </rPr>
      <t>Místo konání:</t>
    </r>
    <r>
      <rPr>
        <b/>
        <i/>
        <sz val="12"/>
        <rFont val="Arial CE"/>
        <family val="0"/>
      </rPr>
      <t xml:space="preserve"> Jizera 4</t>
    </r>
  </si>
  <si>
    <r>
      <rPr>
        <i/>
        <sz val="12"/>
        <rFont val="Arial CE"/>
        <family val="0"/>
      </rPr>
      <t>Druh závodu:</t>
    </r>
    <r>
      <rPr>
        <b/>
        <i/>
        <sz val="12"/>
        <rFont val="Arial CE"/>
        <family val="0"/>
      </rPr>
      <t xml:space="preserve"> LRU Feeder</t>
    </r>
  </si>
  <si>
    <t>Datum: 30. října 2010</t>
  </si>
  <si>
    <t>Mirek Stejskal</t>
  </si>
  <si>
    <t>Roth Zdenek</t>
  </si>
  <si>
    <t>Podlaha Adam</t>
  </si>
  <si>
    <t>Podlaha Jaroslav</t>
  </si>
  <si>
    <t>Fiala Vojtěch</t>
  </si>
  <si>
    <t>Štěpnička Milan st.</t>
  </si>
  <si>
    <t>Štěpnička Milan ml.</t>
  </si>
  <si>
    <t>Štěpnička Radek</t>
  </si>
  <si>
    <t>Štěpnička Martin</t>
  </si>
  <si>
    <t>Stejskal Miroslav</t>
  </si>
  <si>
    <t>Ouředníček Jiří</t>
  </si>
  <si>
    <t>Bromovský Petr</t>
  </si>
  <si>
    <t>Bartoň Roman</t>
  </si>
  <si>
    <t>Miler Tomáš</t>
  </si>
  <si>
    <t>Koubek František</t>
  </si>
  <si>
    <t>Hlína Václav</t>
  </si>
  <si>
    <t>Polanecký Milan</t>
  </si>
  <si>
    <t>Vlasáková Markéta</t>
  </si>
  <si>
    <t>Kabourek Václav</t>
  </si>
  <si>
    <t>Kodad David</t>
  </si>
  <si>
    <t>Staněk Karel</t>
  </si>
  <si>
    <t>Velebný Pavel</t>
  </si>
  <si>
    <t>Nerad Rosťa</t>
  </si>
  <si>
    <t>David Ondra</t>
  </si>
  <si>
    <t>Kameník Jaroslav</t>
  </si>
  <si>
    <t>Kameník Jiří</t>
  </si>
  <si>
    <t>Ungureanu Toma</t>
  </si>
  <si>
    <t>Šetina Michal</t>
  </si>
  <si>
    <t>plac</t>
  </si>
  <si>
    <t>Jizera 4, MO ČRS Mladá Boleslav</t>
  </si>
  <si>
    <t>LRU Feeder</t>
  </si>
  <si>
    <t>30. října 2010</t>
  </si>
  <si>
    <t>Radana Srbová</t>
  </si>
  <si>
    <t>MIVARDI</t>
  </si>
  <si>
    <t>Ž</t>
  </si>
  <si>
    <t>Petr Funda</t>
  </si>
  <si>
    <t>Petr Havlíček</t>
  </si>
  <si>
    <t>Miloslav Vodička</t>
  </si>
  <si>
    <t>Jiří Ludvík</t>
  </si>
  <si>
    <t>Hrabal Pavel</t>
  </si>
  <si>
    <t>Komárek Sven</t>
  </si>
  <si>
    <t>Chalupa Ladislav</t>
  </si>
  <si>
    <t>Biernat Jozef</t>
  </si>
  <si>
    <t>Konopásek Jaroslav</t>
  </si>
  <si>
    <t>Dušánek Bohuslav</t>
  </si>
  <si>
    <t>Dušánek Tomáš</t>
  </si>
  <si>
    <t>Kadlec František</t>
  </si>
  <si>
    <t>Sičák Pavel</t>
  </si>
  <si>
    <t>Kunst Antonín</t>
  </si>
  <si>
    <t>Smida Michal</t>
  </si>
  <si>
    <t>John Miroslav</t>
  </si>
  <si>
    <t>Albrecht Josef</t>
  </si>
  <si>
    <t>Šedivý Martin</t>
  </si>
  <si>
    <t>Novák Jan</t>
  </si>
  <si>
    <t>Štětina Petr</t>
  </si>
  <si>
    <t>Velinger František</t>
  </si>
  <si>
    <t>Chudomel Radek</t>
  </si>
  <si>
    <t>Zeman Jindřich</t>
  </si>
  <si>
    <t>Kuchař Petr</t>
  </si>
  <si>
    <t>Kočí Josef</t>
  </si>
  <si>
    <t>Hybner Pavel</t>
  </si>
  <si>
    <t>Čech Zdeněk</t>
  </si>
  <si>
    <t>Matas Miroslav</t>
  </si>
  <si>
    <t>Šedivý Jakub</t>
  </si>
  <si>
    <t>Karásek Pavel</t>
  </si>
  <si>
    <t>Beránek Oldřich</t>
  </si>
  <si>
    <t>Franc Martin</t>
  </si>
  <si>
    <t>Párys Tomáš</t>
  </si>
  <si>
    <t>Pejsar Milan</t>
  </si>
  <si>
    <t>Pliml Jiří</t>
  </si>
  <si>
    <t>Hrubant Petr</t>
  </si>
  <si>
    <t>Hudeček František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</si>
</sst>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i/>
      <sz val="12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2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 quotePrefix="1">
      <alignment vertical="center" wrapText="1"/>
      <protection hidden="1"/>
    </xf>
    <xf numFmtId="0" fontId="4" fillId="0" borderId="1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 quotePrefix="1">
      <alignment horizontal="left" vertical="center" wrapText="1"/>
      <protection hidden="1"/>
    </xf>
    <xf numFmtId="0" fontId="2" fillId="0" borderId="28" xfId="0" applyFont="1" applyBorder="1" applyAlignment="1" applyProtection="1" quotePrefix="1">
      <alignment horizontal="left" vertical="center" wrapText="1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30" xfId="0" applyBorder="1" applyAlignment="1" applyProtection="1">
      <alignment vertical="center" wrapText="1"/>
      <protection hidden="1"/>
    </xf>
    <xf numFmtId="0" fontId="9" fillId="0" borderId="0" xfId="0" applyFont="1" applyAlignment="1">
      <alignment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 applyProtection="1">
      <alignment horizontal="center" vertical="center"/>
      <protection hidden="1" locked="0"/>
    </xf>
    <xf numFmtId="0" fontId="1" fillId="0" borderId="32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>
      <alignment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 locked="0"/>
    </xf>
    <xf numFmtId="0" fontId="1" fillId="0" borderId="33" xfId="0" applyFont="1" applyFill="1" applyBorder="1" applyAlignment="1" applyProtection="1">
      <alignment horizontal="center" vertical="center"/>
      <protection hidden="1" locked="0"/>
    </xf>
    <xf numFmtId="0" fontId="1" fillId="0" borderId="34" xfId="0" applyFont="1" applyFill="1" applyBorder="1" applyAlignment="1" applyProtection="1">
      <alignment horizontal="center" vertical="center"/>
      <protection hidden="1" locked="0"/>
    </xf>
    <xf numFmtId="0" fontId="1" fillId="0" borderId="36" xfId="0" applyFont="1" applyFill="1" applyBorder="1" applyAlignment="1" applyProtection="1">
      <alignment horizontal="right" vertical="center"/>
      <protection hidden="1"/>
    </xf>
    <xf numFmtId="0" fontId="1" fillId="0" borderId="33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33" borderId="20" xfId="0" applyFill="1" applyBorder="1" applyAlignment="1" applyProtection="1">
      <alignment vertical="center"/>
      <protection hidden="1" locked="0"/>
    </xf>
    <xf numFmtId="0" fontId="8" fillId="34" borderId="0" xfId="0" applyFont="1" applyFill="1" applyAlignment="1" applyProtection="1">
      <alignment horizontal="left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 locked="0"/>
    </xf>
    <xf numFmtId="0" fontId="1" fillId="34" borderId="20" xfId="0" applyFont="1" applyFill="1" applyBorder="1" applyAlignment="1" applyProtection="1">
      <alignment horizontal="center" vertical="center"/>
      <protection hidden="1" locked="0"/>
    </xf>
    <xf numFmtId="0" fontId="1" fillId="34" borderId="33" xfId="0" applyFont="1" applyFill="1" applyBorder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1" fillId="35" borderId="27" xfId="0" applyFont="1" applyFill="1" applyBorder="1" applyAlignment="1" applyProtection="1">
      <alignment horizontal="center" vertical="center"/>
      <protection hidden="1" locked="0"/>
    </xf>
    <xf numFmtId="0" fontId="0" fillId="0" borderId="33" xfId="0" applyFill="1" applyBorder="1" applyAlignment="1">
      <alignment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 textRotation="90" wrapText="1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 locked="0"/>
    </xf>
    <xf numFmtId="0" fontId="1" fillId="0" borderId="53" xfId="0" applyFont="1" applyFill="1" applyBorder="1" applyAlignment="1" applyProtection="1">
      <alignment horizontal="center" vertical="center" wrapText="1"/>
      <protection hidden="1" locked="0"/>
    </xf>
    <xf numFmtId="0" fontId="1" fillId="0" borderId="28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 locked="0"/>
    </xf>
    <xf numFmtId="0" fontId="2" fillId="0" borderId="29" xfId="0" applyFont="1" applyBorder="1" applyAlignment="1" applyProtection="1">
      <alignment horizontal="center"/>
      <protection hidden="1" locked="0"/>
    </xf>
    <xf numFmtId="0" fontId="2" fillId="0" borderId="5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0" fillId="33" borderId="5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60" xfId="0" applyFill="1" applyBorder="1" applyAlignment="1">
      <alignment vertical="center"/>
    </xf>
    <xf numFmtId="0" fontId="1" fillId="9" borderId="27" xfId="0" applyFont="1" applyFill="1" applyBorder="1" applyAlignment="1" applyProtection="1">
      <alignment horizontal="center" vertical="center"/>
      <protection hidden="1" locked="0"/>
    </xf>
    <xf numFmtId="0" fontId="1" fillId="9" borderId="32" xfId="0" applyFont="1" applyFill="1" applyBorder="1" applyAlignment="1" applyProtection="1">
      <alignment horizontal="center" vertical="center"/>
      <protection hidden="1" locked="0"/>
    </xf>
    <xf numFmtId="0" fontId="1" fillId="9" borderId="32" xfId="0" applyFont="1" applyFill="1" applyBorder="1" applyAlignment="1" applyProtection="1">
      <alignment horizontal="right" vertical="center"/>
      <protection hidden="1"/>
    </xf>
    <xf numFmtId="0" fontId="1" fillId="9" borderId="35" xfId="0" applyFont="1" applyFill="1" applyBorder="1" applyAlignment="1" applyProtection="1">
      <alignment horizontal="center" vertical="center"/>
      <protection hidden="1"/>
    </xf>
    <xf numFmtId="0" fontId="1" fillId="9" borderId="31" xfId="0" applyFont="1" applyFill="1" applyBorder="1" applyAlignment="1" applyProtection="1">
      <alignment horizontal="center" vertical="center"/>
      <protection hidden="1" locked="0"/>
    </xf>
    <xf numFmtId="0" fontId="1" fillId="9" borderId="20" xfId="0" applyFont="1" applyFill="1" applyBorder="1" applyAlignment="1" applyProtection="1">
      <alignment horizontal="center" vertical="center"/>
      <protection hidden="1" locked="0"/>
    </xf>
    <xf numFmtId="0" fontId="1" fillId="9" borderId="2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6365318"/>
        <c:axId val="60416951"/>
      </c:barChart>
      <c:catAx>
        <c:axId val="663653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0416951"/>
        <c:crosses val="autoZero"/>
        <c:auto val="1"/>
        <c:lblOffset val="100"/>
        <c:tickLblSkip val="1"/>
        <c:noMultiLvlLbl val="0"/>
      </c:catAx>
      <c:valAx>
        <c:axId val="60416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63653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432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'!$D$3:$D$55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'!$I$3:$I$55</c:f>
              <c:numCache/>
            </c:numRef>
          </c:val>
        </c:ser>
        <c:gapWidth val="10"/>
        <c:axId val="6881648"/>
        <c:axId val="61934833"/>
      </c:barChart>
      <c:catAx>
        <c:axId val="688164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1934833"/>
        <c:crosses val="autoZero"/>
        <c:auto val="1"/>
        <c:lblOffset val="100"/>
        <c:tickLblSkip val="1"/>
        <c:noMultiLvlLbl val="0"/>
      </c:catAx>
      <c:valAx>
        <c:axId val="619348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1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5"/>
          <c:w val="0.112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71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A11" sqref="A11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3:5" ht="12.75">
      <c r="C2" s="117" t="s">
        <v>9</v>
      </c>
      <c r="D2" s="117"/>
      <c r="E2" s="13" t="s">
        <v>120</v>
      </c>
    </row>
    <row r="3" spans="3:5" ht="15">
      <c r="C3" s="117" t="s">
        <v>10</v>
      </c>
      <c r="D3" s="117"/>
      <c r="E3" s="104" t="s">
        <v>121</v>
      </c>
    </row>
    <row r="4" spans="3:5" ht="12.75">
      <c r="C4" s="117" t="s">
        <v>32</v>
      </c>
      <c r="D4" s="117"/>
      <c r="E4" s="105" t="s">
        <v>122</v>
      </c>
    </row>
    <row r="5" spans="3:5" ht="15.75">
      <c r="C5" s="117" t="s">
        <v>86</v>
      </c>
      <c r="D5" s="117"/>
      <c r="E5" s="44" t="s">
        <v>124</v>
      </c>
    </row>
    <row r="6" spans="3:5" ht="15.75">
      <c r="C6" s="117" t="s">
        <v>33</v>
      </c>
      <c r="D6" s="117"/>
      <c r="E6" s="39" t="s">
        <v>123</v>
      </c>
    </row>
    <row r="7" spans="2:5" ht="12.75">
      <c r="B7" s="13"/>
      <c r="C7" s="110"/>
      <c r="D7" s="110"/>
      <c r="E7" s="110"/>
    </row>
    <row r="8" spans="1:14" ht="12.75" customHeight="1">
      <c r="A8" s="111" t="s">
        <v>29</v>
      </c>
      <c r="B8" s="111" t="s">
        <v>30</v>
      </c>
      <c r="C8" s="119" t="s">
        <v>34</v>
      </c>
      <c r="D8" s="120"/>
      <c r="E8" s="111" t="s">
        <v>37</v>
      </c>
      <c r="F8" s="111"/>
      <c r="G8" s="111"/>
      <c r="H8" s="111"/>
      <c r="I8" s="115" t="s">
        <v>38</v>
      </c>
      <c r="J8" s="115"/>
      <c r="K8" s="115" t="s">
        <v>39</v>
      </c>
      <c r="L8" s="115"/>
      <c r="M8" s="115" t="s">
        <v>46</v>
      </c>
      <c r="N8" s="115"/>
    </row>
    <row r="9" spans="1:14" s="23" customFormat="1" ht="25.5">
      <c r="A9" s="111"/>
      <c r="B9" s="111"/>
      <c r="C9" s="24" t="s">
        <v>50</v>
      </c>
      <c r="D9" s="24" t="s">
        <v>51</v>
      </c>
      <c r="E9" s="111"/>
      <c r="F9" s="111"/>
      <c r="G9" s="111"/>
      <c r="H9" s="111"/>
      <c r="I9" s="24" t="s">
        <v>40</v>
      </c>
      <c r="J9" s="24" t="s">
        <v>41</v>
      </c>
      <c r="K9" s="24" t="s">
        <v>45</v>
      </c>
      <c r="L9" s="24" t="s">
        <v>42</v>
      </c>
      <c r="M9" s="24" t="s">
        <v>45</v>
      </c>
      <c r="N9" s="24" t="s">
        <v>42</v>
      </c>
    </row>
    <row r="10" spans="1:14" s="23" customFormat="1" ht="15.75">
      <c r="A10" s="118" t="s">
        <v>35</v>
      </c>
      <c r="B10" s="118"/>
      <c r="C10" s="40">
        <f>SUM(C11:C23)</f>
        <v>66</v>
      </c>
      <c r="D10" s="40">
        <f>SUM(D11:D23)</f>
        <v>13</v>
      </c>
      <c r="E10" s="112"/>
      <c r="F10" s="113"/>
      <c r="G10" s="113"/>
      <c r="H10" s="114"/>
      <c r="I10" s="27">
        <f>SUM(I11:I23)</f>
        <v>32960</v>
      </c>
      <c r="J10" s="28">
        <f>IF(I10&gt;0,I10/$C10,"")</f>
        <v>499.3939393939394</v>
      </c>
      <c r="K10" s="28" t="e">
        <f>SUM(K11:K23)</f>
        <v>#REF!</v>
      </c>
      <c r="L10" s="28" t="e">
        <f aca="true" t="shared" si="0" ref="L10:L23">IF(K10&gt;0,K10/$D10,"")</f>
        <v>#REF!</v>
      </c>
      <c r="M10" s="28" t="e">
        <f>SUM(M11:M23)</f>
        <v>#REF!</v>
      </c>
      <c r="N10" s="28" t="e">
        <f>IF(M10&gt;0,M10/(SUM(C10:D10)),"")</f>
        <v>#REF!</v>
      </c>
    </row>
    <row r="11" spans="1:14" ht="15.75">
      <c r="A11" s="26" t="s">
        <v>18</v>
      </c>
      <c r="B11" s="25">
        <v>3</v>
      </c>
      <c r="C11" s="41">
        <f>IF(ISBLANK($A11),"",COUNTA('1. závod'!$C$4:$C$28))</f>
        <v>11</v>
      </c>
      <c r="D11" s="41">
        <f>IF(ISBLANK($A11),"",COUNTA(#REF!))</f>
        <v>1</v>
      </c>
      <c r="E11" s="111"/>
      <c r="F11" s="111"/>
      <c r="G11" s="111"/>
      <c r="H11" s="111"/>
      <c r="I11" s="29">
        <f>SUM('1. závod'!C:C)</f>
        <v>13160</v>
      </c>
      <c r="J11" s="28">
        <f aca="true" t="shared" si="1" ref="J11:J23">IF(I11&gt;0,I11/$C11,"")</f>
        <v>1196.3636363636363</v>
      </c>
      <c r="K11" s="29" t="e">
        <f>SUM(#REF!)</f>
        <v>#REF!</v>
      </c>
      <c r="L11" s="28" t="e">
        <f t="shared" si="0"/>
        <v>#REF!</v>
      </c>
      <c r="M11" s="29" t="e">
        <f>SUM(I11,K11)</f>
        <v>#REF!</v>
      </c>
      <c r="N11" s="28" t="e">
        <f aca="true" t="shared" si="2" ref="N11:N23">IF(M11&gt;0,M11/(SUM(C11:D11)),"")</f>
        <v>#REF!</v>
      </c>
    </row>
    <row r="12" spans="1:14" ht="15.75">
      <c r="A12" s="26" t="s">
        <v>23</v>
      </c>
      <c r="B12" s="25">
        <f>IF(ISBLANK(A12),"",B11+5)</f>
        <v>8</v>
      </c>
      <c r="C12" s="41">
        <f>IF(ISBLANK($A12),"",COUNTA('1. závod'!$H$4:$H$28))</f>
        <v>11</v>
      </c>
      <c r="D12" s="41">
        <f>IF(ISBLANK($A12),"",COUNTA(#REF!))</f>
        <v>1</v>
      </c>
      <c r="E12" s="111"/>
      <c r="F12" s="111"/>
      <c r="G12" s="111"/>
      <c r="H12" s="111"/>
      <c r="I12" s="29">
        <f>SUM('1. závod'!H:H)</f>
        <v>2880</v>
      </c>
      <c r="J12" s="28">
        <f t="shared" si="1"/>
        <v>261.8181818181818</v>
      </c>
      <c r="K12" s="29" t="e">
        <f>SUM(#REF!)</f>
        <v>#REF!</v>
      </c>
      <c r="L12" s="28" t="e">
        <f t="shared" si="0"/>
        <v>#REF!</v>
      </c>
      <c r="M12" s="29" t="e">
        <f aca="true" t="shared" si="3" ref="M12:M17">SUM(I12,K12)</f>
        <v>#REF!</v>
      </c>
      <c r="N12" s="28" t="e">
        <f t="shared" si="2"/>
        <v>#REF!</v>
      </c>
    </row>
    <row r="13" spans="1:14" ht="15.75">
      <c r="A13" s="26" t="s">
        <v>22</v>
      </c>
      <c r="B13" s="25">
        <f aca="true" t="shared" si="4" ref="B13:B23">IF(ISBLANK(A13),"",B12+5)</f>
        <v>13</v>
      </c>
      <c r="C13" s="41">
        <f>IF(ISBLANK($A13),"",COUNTA('1. závod'!$M$4:$M$28))</f>
        <v>11</v>
      </c>
      <c r="D13" s="41">
        <f>IF(ISBLANK($A13),"",COUNTA(#REF!))</f>
        <v>1</v>
      </c>
      <c r="E13" s="111"/>
      <c r="F13" s="111"/>
      <c r="G13" s="111"/>
      <c r="H13" s="111"/>
      <c r="I13" s="29">
        <f>SUM('1. závod'!M:M)</f>
        <v>1100</v>
      </c>
      <c r="J13" s="28">
        <f t="shared" si="1"/>
        <v>100</v>
      </c>
      <c r="K13" s="29" t="e">
        <f>SUM(#REF!)</f>
        <v>#REF!</v>
      </c>
      <c r="L13" s="28" t="e">
        <f t="shared" si="0"/>
        <v>#REF!</v>
      </c>
      <c r="M13" s="29" t="e">
        <f t="shared" si="3"/>
        <v>#REF!</v>
      </c>
      <c r="N13" s="28" t="e">
        <f t="shared" si="2"/>
        <v>#REF!</v>
      </c>
    </row>
    <row r="14" spans="1:14" ht="18" customHeight="1">
      <c r="A14" s="26" t="s">
        <v>19</v>
      </c>
      <c r="B14" s="25">
        <f t="shared" si="4"/>
        <v>18</v>
      </c>
      <c r="C14" s="41">
        <f>IF(ISBLANK($A14),"",COUNTA('1. závod'!$R$4:$R$28))</f>
        <v>11</v>
      </c>
      <c r="D14" s="41">
        <f>IF(ISBLANK($A14),"",COUNTA(#REF!))</f>
        <v>1</v>
      </c>
      <c r="E14" s="111"/>
      <c r="F14" s="111"/>
      <c r="G14" s="111"/>
      <c r="H14" s="111"/>
      <c r="I14" s="29">
        <f>SUM('1. závod'!R:R)</f>
        <v>160</v>
      </c>
      <c r="J14" s="28">
        <f t="shared" si="1"/>
        <v>14.545454545454545</v>
      </c>
      <c r="K14" s="29" t="e">
        <f>SUM(#REF!)</f>
        <v>#REF!</v>
      </c>
      <c r="L14" s="28" t="e">
        <f t="shared" si="0"/>
        <v>#REF!</v>
      </c>
      <c r="M14" s="29" t="e">
        <f t="shared" si="3"/>
        <v>#REF!</v>
      </c>
      <c r="N14" s="28" t="e">
        <f t="shared" si="2"/>
        <v>#REF!</v>
      </c>
    </row>
    <row r="15" spans="1:14" ht="15.75" outlineLevel="1">
      <c r="A15" s="26" t="s">
        <v>20</v>
      </c>
      <c r="B15" s="25">
        <f t="shared" si="4"/>
        <v>23</v>
      </c>
      <c r="C15" s="41">
        <f>IF(ISBLANK($A15),"",COUNTA('1. závod'!$W$4:$W$28))</f>
        <v>11</v>
      </c>
      <c r="D15" s="41">
        <f>IF(ISBLANK($A15),"",COUNTA(#REF!))</f>
        <v>1</v>
      </c>
      <c r="E15" s="112"/>
      <c r="F15" s="113"/>
      <c r="G15" s="113"/>
      <c r="H15" s="114"/>
      <c r="I15" s="29">
        <f>SUM('1. závod'!W:W)</f>
        <v>4160</v>
      </c>
      <c r="J15" s="28">
        <f t="shared" si="1"/>
        <v>378.1818181818182</v>
      </c>
      <c r="K15" s="29" t="e">
        <f>SUM(#REF!)</f>
        <v>#REF!</v>
      </c>
      <c r="L15" s="28" t="e">
        <f t="shared" si="0"/>
        <v>#REF!</v>
      </c>
      <c r="M15" s="29" t="e">
        <f t="shared" si="3"/>
        <v>#REF!</v>
      </c>
      <c r="N15" s="28" t="e">
        <f t="shared" si="2"/>
        <v>#REF!</v>
      </c>
    </row>
    <row r="16" spans="1:14" ht="15.75" outlineLevel="1">
      <c r="A16" s="26" t="s">
        <v>24</v>
      </c>
      <c r="B16" s="25">
        <f t="shared" si="4"/>
        <v>28</v>
      </c>
      <c r="C16" s="41">
        <f>IF(ISBLANK($A16),"",COUNTA('1. závod'!$AB$4:$AB$28))</f>
        <v>11</v>
      </c>
      <c r="D16" s="41">
        <f>IF(ISBLANK($A16),"",COUNTA(#REF!))</f>
        <v>1</v>
      </c>
      <c r="E16" s="111"/>
      <c r="F16" s="111"/>
      <c r="G16" s="111"/>
      <c r="H16" s="111"/>
      <c r="I16" s="29">
        <f>SUM('1. závod'!AB:AB)</f>
        <v>11500</v>
      </c>
      <c r="J16" s="28">
        <f t="shared" si="1"/>
        <v>1045.4545454545455</v>
      </c>
      <c r="K16" s="29" t="e">
        <f>SUM(#REF!)</f>
        <v>#REF!</v>
      </c>
      <c r="L16" s="28" t="e">
        <f t="shared" si="0"/>
        <v>#REF!</v>
      </c>
      <c r="M16" s="29" t="e">
        <f t="shared" si="3"/>
        <v>#REF!</v>
      </c>
      <c r="N16" s="28" t="e">
        <f t="shared" si="2"/>
        <v>#REF!</v>
      </c>
    </row>
    <row r="17" spans="1:14" ht="1.5" customHeight="1" outlineLevel="1">
      <c r="A17" s="26" t="s">
        <v>21</v>
      </c>
      <c r="B17" s="25">
        <f t="shared" si="4"/>
        <v>33</v>
      </c>
      <c r="C17" s="41">
        <f>IF(ISBLANK($A17),"",COUNTA('1. závod'!$AG$4:$AG$28))</f>
        <v>0</v>
      </c>
      <c r="D17" s="41">
        <f>IF(ISBLANK($A17),"",COUNTA(#REF!))</f>
        <v>1</v>
      </c>
      <c r="E17" s="111"/>
      <c r="F17" s="111"/>
      <c r="G17" s="111"/>
      <c r="H17" s="111"/>
      <c r="I17" s="29">
        <f>SUM('1. závod'!AG:AG)</f>
        <v>0</v>
      </c>
      <c r="J17" s="28">
        <f t="shared" si="1"/>
      </c>
      <c r="K17" s="29" t="e">
        <f>SUM(#REF!)</f>
        <v>#REF!</v>
      </c>
      <c r="L17" s="28" t="e">
        <f t="shared" si="0"/>
        <v>#REF!</v>
      </c>
      <c r="M17" s="29" t="e">
        <f t="shared" si="3"/>
        <v>#REF!</v>
      </c>
      <c r="N17" s="28" t="e">
        <f t="shared" si="2"/>
        <v>#REF!</v>
      </c>
    </row>
    <row r="18" spans="1:14" ht="15.75" hidden="1" outlineLevel="1">
      <c r="A18" s="26" t="s">
        <v>49</v>
      </c>
      <c r="B18" s="25">
        <f t="shared" si="4"/>
        <v>38</v>
      </c>
      <c r="C18" s="41">
        <f>IF(ISBLANK($A18),"",COUNTA('1. závod'!$AL$4:$AL$28))</f>
        <v>0</v>
      </c>
      <c r="D18" s="41">
        <f>IF(ISBLANK($A18),"",COUNTA(#REF!))</f>
        <v>1</v>
      </c>
      <c r="E18" s="111"/>
      <c r="F18" s="111"/>
      <c r="G18" s="111"/>
      <c r="H18" s="111"/>
      <c r="I18" s="29">
        <f>SUM('1. závod'!AL:AL)</f>
        <v>0</v>
      </c>
      <c r="J18" s="28">
        <f t="shared" si="1"/>
      </c>
      <c r="K18" s="29" t="e">
        <f>SUM(#REF!)</f>
        <v>#REF!</v>
      </c>
      <c r="L18" s="28" t="e">
        <f t="shared" si="0"/>
        <v>#REF!</v>
      </c>
      <c r="M18" s="29" t="e">
        <f aca="true" t="shared" si="5" ref="M18:M23">SUM(I18,K18)</f>
        <v>#REF!</v>
      </c>
      <c r="N18" s="28" t="e">
        <f t="shared" si="2"/>
        <v>#REF!</v>
      </c>
    </row>
    <row r="19" spans="1:14" ht="15.75" hidden="1" outlineLevel="1">
      <c r="A19" s="26" t="s">
        <v>54</v>
      </c>
      <c r="B19" s="25">
        <f t="shared" si="4"/>
        <v>43</v>
      </c>
      <c r="C19" s="41">
        <f>IF(ISBLANK($A19),"",COUNTA('1. závod'!$AQ$4:$AQ$28))</f>
        <v>0</v>
      </c>
      <c r="D19" s="41">
        <f>IF(ISBLANK($A19),"",COUNTA(#REF!))</f>
        <v>1</v>
      </c>
      <c r="E19" s="111"/>
      <c r="F19" s="111"/>
      <c r="G19" s="111"/>
      <c r="H19" s="111"/>
      <c r="I19" s="29">
        <f>SUM('1. závod'!AQ:AQ)</f>
        <v>0</v>
      </c>
      <c r="J19" s="28">
        <f t="shared" si="1"/>
      </c>
      <c r="K19" s="29" t="e">
        <f>SUM(#REF!)</f>
        <v>#REF!</v>
      </c>
      <c r="L19" s="28" t="e">
        <f t="shared" si="0"/>
        <v>#REF!</v>
      </c>
      <c r="M19" s="29" t="e">
        <f t="shared" si="5"/>
        <v>#REF!</v>
      </c>
      <c r="N19" s="28" t="e">
        <f t="shared" si="2"/>
        <v>#REF!</v>
      </c>
    </row>
    <row r="20" spans="1:14" ht="15.75" hidden="1" outlineLevel="1">
      <c r="A20" s="26" t="s">
        <v>55</v>
      </c>
      <c r="B20" s="25">
        <f t="shared" si="4"/>
        <v>48</v>
      </c>
      <c r="C20" s="41">
        <f>IF(ISBLANK($A20),"",COUNTA('1. závod'!$AV$4:$AV$28))</f>
        <v>0</v>
      </c>
      <c r="D20" s="41">
        <f>IF(ISBLANK($A20),"",COUNTA(#REF!))</f>
        <v>1</v>
      </c>
      <c r="E20" s="112"/>
      <c r="F20" s="113"/>
      <c r="G20" s="113"/>
      <c r="H20" s="114"/>
      <c r="I20" s="29">
        <f>SUM('1. závod'!AV:AV)</f>
        <v>0</v>
      </c>
      <c r="J20" s="28">
        <f t="shared" si="1"/>
      </c>
      <c r="K20" s="29" t="e">
        <f>SUM(#REF!)</f>
        <v>#REF!</v>
      </c>
      <c r="L20" s="28" t="e">
        <f t="shared" si="0"/>
        <v>#REF!</v>
      </c>
      <c r="M20" s="29" t="e">
        <f t="shared" si="5"/>
        <v>#REF!</v>
      </c>
      <c r="N20" s="28" t="e">
        <f t="shared" si="2"/>
        <v>#REF!</v>
      </c>
    </row>
    <row r="21" spans="1:14" ht="15.75" hidden="1" outlineLevel="1">
      <c r="A21" s="26" t="s">
        <v>56</v>
      </c>
      <c r="B21" s="25">
        <f t="shared" si="4"/>
        <v>53</v>
      </c>
      <c r="C21" s="41">
        <f>IF(ISBLANK($A21),"",COUNTA('1. závod'!$BA$4:$BA$28))</f>
        <v>0</v>
      </c>
      <c r="D21" s="41">
        <f>IF(ISBLANK($A21),"",COUNTA(#REF!))</f>
        <v>1</v>
      </c>
      <c r="E21" s="111"/>
      <c r="F21" s="111"/>
      <c r="G21" s="111"/>
      <c r="H21" s="111"/>
      <c r="I21" s="29">
        <f>SUM('1. závod'!BA:BA)</f>
        <v>0</v>
      </c>
      <c r="J21" s="28">
        <f t="shared" si="1"/>
      </c>
      <c r="K21" s="29" t="e">
        <f>SUM(#REF!)</f>
        <v>#REF!</v>
      </c>
      <c r="L21" s="28" t="e">
        <f t="shared" si="0"/>
        <v>#REF!</v>
      </c>
      <c r="M21" s="29" t="e">
        <f t="shared" si="5"/>
        <v>#REF!</v>
      </c>
      <c r="N21" s="28" t="e">
        <f t="shared" si="2"/>
        <v>#REF!</v>
      </c>
    </row>
    <row r="22" spans="1:14" ht="15.75" hidden="1" outlineLevel="1">
      <c r="A22" s="26" t="s">
        <v>57</v>
      </c>
      <c r="B22" s="25">
        <f t="shared" si="4"/>
        <v>58</v>
      </c>
      <c r="C22" s="41">
        <f>IF(ISBLANK($A22),"",COUNTA('1. závod'!$BF$4:$BF$28))</f>
        <v>0</v>
      </c>
      <c r="D22" s="41">
        <f>IF(ISBLANK($A22),"",COUNTA(#REF!))</f>
        <v>1</v>
      </c>
      <c r="E22" s="111"/>
      <c r="F22" s="111"/>
      <c r="G22" s="111"/>
      <c r="H22" s="111"/>
      <c r="I22" s="29">
        <f>SUM('1. závod'!BF:BF)</f>
        <v>0</v>
      </c>
      <c r="J22" s="28">
        <f t="shared" si="1"/>
      </c>
      <c r="K22" s="29" t="e">
        <f>SUM(#REF!)</f>
        <v>#REF!</v>
      </c>
      <c r="L22" s="28" t="e">
        <f t="shared" si="0"/>
        <v>#REF!</v>
      </c>
      <c r="M22" s="29" t="e">
        <f t="shared" si="5"/>
        <v>#REF!</v>
      </c>
      <c r="N22" s="28" t="e">
        <f t="shared" si="2"/>
        <v>#REF!</v>
      </c>
    </row>
    <row r="23" spans="1:14" ht="15.75" hidden="1" outlineLevel="1">
      <c r="A23" s="26" t="s">
        <v>52</v>
      </c>
      <c r="B23" s="25">
        <f t="shared" si="4"/>
        <v>63</v>
      </c>
      <c r="C23" s="41">
        <f>IF(ISBLANK($A23),"",COUNTA('1. závod'!$BK$4:$BK$28))</f>
        <v>0</v>
      </c>
      <c r="D23" s="41">
        <f>IF(ISBLANK($A23),"",COUNTA(#REF!))</f>
        <v>1</v>
      </c>
      <c r="E23" s="111"/>
      <c r="F23" s="111"/>
      <c r="G23" s="111"/>
      <c r="H23" s="111"/>
      <c r="I23" s="29">
        <f>SUM('1. závod'!BK:BK)</f>
        <v>0</v>
      </c>
      <c r="J23" s="28">
        <f t="shared" si="1"/>
      </c>
      <c r="K23" s="29" t="e">
        <f>SUM(#REF!)</f>
        <v>#REF!</v>
      </c>
      <c r="L23" s="28" t="e">
        <f t="shared" si="0"/>
        <v>#REF!</v>
      </c>
      <c r="M23" s="29" t="e">
        <f t="shared" si="5"/>
        <v>#REF!</v>
      </c>
      <c r="N23" s="28" t="e">
        <f t="shared" si="2"/>
        <v>#REF!</v>
      </c>
    </row>
    <row r="24" spans="4:11" ht="15.75" collapsed="1">
      <c r="D24" s="109" t="s">
        <v>47</v>
      </c>
      <c r="E24" s="109"/>
      <c r="F24" s="109"/>
      <c r="G24" s="109"/>
      <c r="H24" s="109"/>
      <c r="I24" s="42">
        <f>MAX('Výsledková listina'!F9:F33)</f>
        <v>7480</v>
      </c>
      <c r="J24" s="43"/>
      <c r="K24" s="42">
        <f>MAX('Výsledková listina'!J9:J33)</f>
        <v>0</v>
      </c>
    </row>
    <row r="26" spans="5:9" ht="12.75">
      <c r="E26" s="14" t="s">
        <v>63</v>
      </c>
      <c r="I26">
        <f>COUNTIF('Výsledková listina'!$C:$C,"m")</f>
        <v>57</v>
      </c>
    </row>
    <row r="27" spans="5:9" ht="12.75">
      <c r="E27" s="14" t="s">
        <v>59</v>
      </c>
      <c r="I27">
        <f>COUNTIF('Výsledková listina'!$C:$C,"J")+COUNTIF('Výsledková listina'!$C:$C,"jž")</f>
        <v>6</v>
      </c>
    </row>
    <row r="28" spans="5:9" ht="12.75">
      <c r="E28" s="14" t="s">
        <v>60</v>
      </c>
      <c r="I28">
        <f>COUNTIF('Výsledková listina'!$C:$C,"KŽ")+COUNTIF('Výsledková listina'!$C:$C,"k")</f>
        <v>0</v>
      </c>
    </row>
    <row r="29" spans="5:9" ht="12.75">
      <c r="E29" s="14" t="s">
        <v>61</v>
      </c>
      <c r="I29">
        <f>COUNTIF('Výsledková listina'!$C:$C,"Ž")+COUNTIF('Výsledková listina'!$C:$C,"JŽ")+COUNTIF('Výsledková listina'!$C:$C,"KŽ")</f>
        <v>1</v>
      </c>
    </row>
    <row r="30" spans="5:9" ht="12.75">
      <c r="E30" s="14" t="s">
        <v>62</v>
      </c>
      <c r="I30">
        <f>COUNTIF('Výsledková listina'!$C:$C,"H")</f>
        <v>0</v>
      </c>
    </row>
    <row r="34" ht="12.75">
      <c r="A34" s="45" t="s">
        <v>64</v>
      </c>
    </row>
    <row r="35" ht="12.75">
      <c r="A35" s="45" t="s">
        <v>65</v>
      </c>
    </row>
    <row r="36" ht="12.75">
      <c r="A36" s="14" t="s">
        <v>67</v>
      </c>
    </row>
    <row r="37" ht="12.75">
      <c r="A37" s="14" t="s">
        <v>66</v>
      </c>
    </row>
    <row r="38" ht="11.25" customHeight="1">
      <c r="A38" s="14" t="s">
        <v>68</v>
      </c>
    </row>
    <row r="39" ht="12.75">
      <c r="A39" s="14" t="s">
        <v>77</v>
      </c>
    </row>
    <row r="41" ht="12.75">
      <c r="A41" s="45" t="s">
        <v>69</v>
      </c>
    </row>
    <row r="42" ht="12.75">
      <c r="A42" s="46" t="s">
        <v>70</v>
      </c>
    </row>
    <row r="43" ht="12.75">
      <c r="A43" s="14" t="s">
        <v>71</v>
      </c>
    </row>
    <row r="44" ht="12.75">
      <c r="A44" s="14" t="s">
        <v>76</v>
      </c>
    </row>
    <row r="47" ht="12.75">
      <c r="A47" s="45" t="s">
        <v>65</v>
      </c>
    </row>
    <row r="48" ht="12.75">
      <c r="A48" s="14" t="s">
        <v>72</v>
      </c>
    </row>
    <row r="49" ht="12.75">
      <c r="A49" s="14" t="s">
        <v>73</v>
      </c>
    </row>
    <row r="50" ht="12.75">
      <c r="A50" s="14" t="s">
        <v>74</v>
      </c>
    </row>
    <row r="51" ht="12.75">
      <c r="A51" s="14" t="s">
        <v>75</v>
      </c>
    </row>
    <row r="53" ht="12.75">
      <c r="A53" s="45" t="s">
        <v>78</v>
      </c>
    </row>
    <row r="54" ht="12.75">
      <c r="A54" s="14" t="s">
        <v>79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showGridLines="0" tabSelected="1" zoomScaleSheetLayoutView="100" zoomScalePageLayoutView="0" workbookViewId="0" topLeftCell="A1">
      <pane xSplit="3" ySplit="8" topLeftCell="D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N1"/>
    </sheetView>
  </sheetViews>
  <sheetFormatPr defaultColWidth="9.00390625" defaultRowHeight="12.75" outlineLevelCol="1"/>
  <cols>
    <col min="1" max="1" width="4.125" style="65" bestFit="1" customWidth="1"/>
    <col min="2" max="2" width="22.375" style="95" bestFit="1" customWidth="1"/>
    <col min="3" max="3" width="5.125" style="103" customWidth="1"/>
    <col min="4" max="4" width="3.625" style="65" customWidth="1"/>
    <col min="5" max="5" width="3.875" style="65" customWidth="1"/>
    <col min="6" max="6" width="9.125" style="94" customWidth="1"/>
    <col min="7" max="7" width="5.625" style="65" customWidth="1"/>
    <col min="8" max="8" width="4.00390625" style="65" hidden="1" customWidth="1" outlineLevel="1"/>
    <col min="9" max="9" width="3.875" style="65" hidden="1" customWidth="1" outlineLevel="1"/>
    <col min="10" max="10" width="0" style="94" hidden="1" customWidth="1" outlineLevel="1"/>
    <col min="11" max="11" width="5.125" style="65" hidden="1" customWidth="1" outlineLevel="1"/>
    <col min="12" max="12" width="11.875" style="94" customWidth="1" outlineLevel="1"/>
    <col min="13" max="13" width="6.00390625" style="65" customWidth="1" outlineLevel="1"/>
    <col min="14" max="14" width="5.25390625" style="65" customWidth="1" outlineLevel="1"/>
    <col min="15" max="15" width="0.2421875" style="64" hidden="1" customWidth="1"/>
    <col min="16" max="17" width="4.875" style="64" hidden="1" customWidth="1"/>
    <col min="18" max="16384" width="9.125" style="65" customWidth="1"/>
  </cols>
  <sheetData>
    <row r="1" spans="1:14" ht="18">
      <c r="A1" s="139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2:17" s="66" customFormat="1" ht="15" customHeight="1">
      <c r="B2" s="146" t="s">
        <v>88</v>
      </c>
      <c r="C2" s="146"/>
      <c r="D2" s="146"/>
      <c r="E2" s="146"/>
      <c r="F2" s="146"/>
      <c r="G2" s="146"/>
      <c r="H2" s="149" t="str">
        <f>CONCATENATE("Sponzor: ",'Základní list'!E5)</f>
        <v>Sponzor: MIVARDI</v>
      </c>
      <c r="I2" s="149"/>
      <c r="J2" s="149"/>
      <c r="K2" s="149"/>
      <c r="L2" s="149"/>
      <c r="M2" s="149"/>
      <c r="N2" s="149"/>
      <c r="O2" s="64"/>
      <c r="P2" s="64"/>
      <c r="Q2" s="64"/>
    </row>
    <row r="3" spans="1:17" s="66" customFormat="1" ht="15">
      <c r="A3" s="68"/>
      <c r="B3" s="146" t="s">
        <v>89</v>
      </c>
      <c r="C3" s="147"/>
      <c r="D3" s="147"/>
      <c r="E3" s="147"/>
      <c r="F3" s="147"/>
      <c r="G3" s="147"/>
      <c r="H3" s="149" t="str">
        <f>CONCATENATE("Hl. rozhodčí: ",'Základní list'!E6)</f>
        <v>Hl. rozhodčí: Radana Srbová</v>
      </c>
      <c r="I3" s="149"/>
      <c r="J3" s="149"/>
      <c r="K3" s="149"/>
      <c r="L3" s="149"/>
      <c r="M3" s="149"/>
      <c r="N3" s="149"/>
      <c r="O3" s="64"/>
      <c r="P3" s="64"/>
      <c r="Q3" s="64"/>
    </row>
    <row r="4" spans="1:17" s="66" customFormat="1" ht="12.75">
      <c r="A4" s="68"/>
      <c r="B4" s="150" t="s">
        <v>90</v>
      </c>
      <c r="C4" s="150"/>
      <c r="D4" s="150"/>
      <c r="E4" s="150"/>
      <c r="F4" s="150"/>
      <c r="G4" s="150"/>
      <c r="H4" s="67" t="s">
        <v>87</v>
      </c>
      <c r="I4" s="68"/>
      <c r="J4" s="70"/>
      <c r="K4" s="68" t="s">
        <v>91</v>
      </c>
      <c r="L4" s="70"/>
      <c r="M4" s="68"/>
      <c r="N4" s="68"/>
      <c r="O4" s="64"/>
      <c r="P4" s="64"/>
      <c r="Q4" s="64"/>
    </row>
    <row r="5" spans="1:17" s="66" customFormat="1" ht="3.75" customHeight="1" thickBot="1">
      <c r="A5" s="68"/>
      <c r="B5" s="69"/>
      <c r="C5" s="97"/>
      <c r="D5" s="69"/>
      <c r="E5" s="69"/>
      <c r="F5" s="69"/>
      <c r="G5" s="69"/>
      <c r="H5" s="68"/>
      <c r="I5" s="68"/>
      <c r="J5" s="70"/>
      <c r="K5" s="68"/>
      <c r="L5" s="70"/>
      <c r="M5" s="68"/>
      <c r="N5" s="68"/>
      <c r="O5" s="64"/>
      <c r="P5" s="64"/>
      <c r="Q5" s="64"/>
    </row>
    <row r="6" spans="1:17" s="72" customFormat="1" ht="12.75" customHeight="1" thickBot="1">
      <c r="A6" s="143" t="s">
        <v>48</v>
      </c>
      <c r="B6" s="129" t="s">
        <v>16</v>
      </c>
      <c r="C6" s="130"/>
      <c r="D6" s="140" t="s">
        <v>0</v>
      </c>
      <c r="E6" s="141"/>
      <c r="F6" s="141"/>
      <c r="G6" s="148"/>
      <c r="H6" s="140" t="s">
        <v>1</v>
      </c>
      <c r="I6" s="141"/>
      <c r="J6" s="141"/>
      <c r="K6" s="148"/>
      <c r="L6" s="140" t="s">
        <v>2</v>
      </c>
      <c r="M6" s="141"/>
      <c r="N6" s="142"/>
      <c r="O6" s="128" t="s">
        <v>25</v>
      </c>
      <c r="P6" s="121" t="s">
        <v>26</v>
      </c>
      <c r="Q6" s="71"/>
    </row>
    <row r="7" spans="1:17" s="72" customFormat="1" ht="12.75" customHeight="1">
      <c r="A7" s="144"/>
      <c r="B7" s="131"/>
      <c r="C7" s="132"/>
      <c r="D7" s="122" t="s">
        <v>3</v>
      </c>
      <c r="E7" s="123"/>
      <c r="F7" s="137" t="s">
        <v>4</v>
      </c>
      <c r="G7" s="126" t="s">
        <v>5</v>
      </c>
      <c r="H7" s="122" t="str">
        <f>D7</f>
        <v>Sektor</v>
      </c>
      <c r="I7" s="123"/>
      <c r="J7" s="137" t="str">
        <f>F7</f>
        <v>CIPS</v>
      </c>
      <c r="K7" s="126" t="str">
        <f>G7</f>
        <v>Poř</v>
      </c>
      <c r="L7" s="135" t="str">
        <f>J7</f>
        <v>CIPS</v>
      </c>
      <c r="M7" s="126" t="s">
        <v>6</v>
      </c>
      <c r="N7" s="124" t="str">
        <f>K7</f>
        <v>Poř</v>
      </c>
      <c r="O7" s="128"/>
      <c r="P7" s="121"/>
      <c r="Q7" s="71"/>
    </row>
    <row r="8" spans="1:17" s="72" customFormat="1" ht="15" customHeight="1" thickBot="1">
      <c r="A8" s="145"/>
      <c r="B8" s="73" t="s">
        <v>36</v>
      </c>
      <c r="C8" s="98" t="s">
        <v>119</v>
      </c>
      <c r="D8" s="77" t="s">
        <v>8</v>
      </c>
      <c r="E8" s="74" t="s">
        <v>7</v>
      </c>
      <c r="F8" s="138"/>
      <c r="G8" s="127"/>
      <c r="H8" s="77" t="str">
        <f>D8</f>
        <v>sk</v>
      </c>
      <c r="I8" s="74" t="str">
        <f>E8</f>
        <v>čís</v>
      </c>
      <c r="J8" s="138"/>
      <c r="K8" s="127"/>
      <c r="L8" s="136"/>
      <c r="M8" s="127"/>
      <c r="N8" s="125"/>
      <c r="O8" s="128"/>
      <c r="P8" s="121"/>
      <c r="Q8" s="71" t="s">
        <v>58</v>
      </c>
    </row>
    <row r="9" spans="1:17" s="72" customFormat="1" ht="18" customHeight="1">
      <c r="A9" s="106">
        <v>22</v>
      </c>
      <c r="B9" s="162" t="s">
        <v>112</v>
      </c>
      <c r="C9" s="99" t="s">
        <v>52</v>
      </c>
      <c r="D9" s="166" t="s">
        <v>18</v>
      </c>
      <c r="E9" s="167">
        <v>2</v>
      </c>
      <c r="F9" s="168">
        <v>7480</v>
      </c>
      <c r="G9" s="169">
        <f>IF($E9="","",INDEX('1. závod'!$A:$CL,$E9+3,INDEX('Základní list'!$B:$B,MATCH($D9,'Základní list'!$A:$A,0),1)+2))</f>
        <v>1</v>
      </c>
      <c r="H9" s="53"/>
      <c r="I9" s="58"/>
      <c r="J9" s="56">
        <f>IF($I9="","",INDEX(#REF!,$I9+3,INDEX('Základní list'!$B:$B,MATCH($H9,'Základní list'!$A:$A,0),1)))</f>
      </c>
      <c r="K9" s="78">
        <f>IF($I9="","",INDEX(#REF!,$I9+3,INDEX('Základní list'!$B:$B,MATCH($H9,'Základní list'!$A:$A,0),1)+2))</f>
      </c>
      <c r="L9" s="79">
        <v>7480</v>
      </c>
      <c r="M9" s="62">
        <v>1</v>
      </c>
      <c r="N9" s="80">
        <f>IF($L9="","",RANK(M9,M:M,1))</f>
        <v>1</v>
      </c>
      <c r="O9" s="81" t="str">
        <f>CONCATENATE(D9,E9)</f>
        <v>A2</v>
      </c>
      <c r="P9" s="81">
        <f>CONCATENATE(H9,I9)</f>
      </c>
      <c r="Q9" s="81">
        <v>1</v>
      </c>
    </row>
    <row r="10" spans="1:17" ht="18" customHeight="1">
      <c r="A10" s="106">
        <v>31</v>
      </c>
      <c r="B10" s="163" t="s">
        <v>128</v>
      </c>
      <c r="C10" s="100" t="s">
        <v>52</v>
      </c>
      <c r="D10" s="170" t="s">
        <v>24</v>
      </c>
      <c r="E10" s="171">
        <v>4</v>
      </c>
      <c r="F10" s="168">
        <v>3540</v>
      </c>
      <c r="G10" s="172">
        <f>IF($E10="","",INDEX('1. závod'!$A:$CL,$E10+3,INDEX('Základní list'!$B:$B,MATCH($D10,'Základní list'!$A:$A,0),1)+2))</f>
        <v>1</v>
      </c>
      <c r="H10" s="53"/>
      <c r="I10" s="58"/>
      <c r="J10" s="59">
        <f>IF($I10="","",INDEX(#REF!,$I10+3,INDEX('Základní list'!$B:$B,MATCH($H10,'Základní list'!$A:$A,0),1)))</f>
      </c>
      <c r="K10" s="60">
        <f>IF($I10="","",INDEX(#REF!,$I10+3,INDEX('Základní list'!$B:$B,MATCH($H10,'Základní list'!$A:$A,0),1)+2))</f>
      </c>
      <c r="L10" s="61">
        <v>3540</v>
      </c>
      <c r="M10" s="62">
        <v>1</v>
      </c>
      <c r="N10" s="80">
        <v>2</v>
      </c>
      <c r="O10" s="81" t="str">
        <f>CONCATENATE(D10,E10)</f>
        <v>F4</v>
      </c>
      <c r="P10" s="81">
        <f>CONCATENATE(H10,I10)</f>
      </c>
      <c r="Q10" s="81">
        <v>1</v>
      </c>
    </row>
    <row r="11" spans="1:17" s="72" customFormat="1" ht="18" customHeight="1">
      <c r="A11" s="106">
        <v>28</v>
      </c>
      <c r="B11" s="163" t="s">
        <v>118</v>
      </c>
      <c r="C11" s="100" t="s">
        <v>52</v>
      </c>
      <c r="D11" s="55" t="s">
        <v>18</v>
      </c>
      <c r="E11" s="54">
        <v>3</v>
      </c>
      <c r="F11" s="56">
        <v>2940</v>
      </c>
      <c r="G11" s="57">
        <f>IF($E11="","",INDEX('1. závod'!$A:$CL,$E11+3,INDEX('Základní list'!$B:$B,MATCH($D11,'Základní list'!$A:$A,0),1)+2))</f>
        <v>2</v>
      </c>
      <c r="H11" s="53"/>
      <c r="I11" s="58"/>
      <c r="J11" s="59">
        <f>IF($I11="","",INDEX(#REF!,$I11+3,INDEX('Základní list'!$B:$B,MATCH($H11,'Základní list'!$A:$A,0),1)))</f>
      </c>
      <c r="K11" s="60">
        <f>IF($I11="","",INDEX(#REF!,$I11+3,INDEX('Základní list'!$B:$B,MATCH($H11,'Základní list'!$A:$A,0),1)+2))</f>
      </c>
      <c r="L11" s="61">
        <v>2940</v>
      </c>
      <c r="M11" s="62">
        <v>2</v>
      </c>
      <c r="N11" s="80">
        <v>3</v>
      </c>
      <c r="O11" s="81" t="str">
        <f>CONCATENATE(D11,E11)</f>
        <v>A3</v>
      </c>
      <c r="P11" s="81">
        <f>CONCATENATE(H11,I11)</f>
      </c>
      <c r="Q11" s="81">
        <v>1</v>
      </c>
    </row>
    <row r="12" spans="1:17" ht="18" customHeight="1">
      <c r="A12" s="106">
        <v>43</v>
      </c>
      <c r="B12" s="163" t="s">
        <v>138</v>
      </c>
      <c r="C12" s="100" t="s">
        <v>52</v>
      </c>
      <c r="D12" s="55" t="s">
        <v>24</v>
      </c>
      <c r="E12" s="54">
        <v>8</v>
      </c>
      <c r="F12" s="56">
        <v>2460</v>
      </c>
      <c r="G12" s="57">
        <f>IF($E12="","",INDEX('1. závod'!$A:$CL,$E12+3,INDEX('Základní list'!$B:$B,MATCH($D12,'Základní list'!$A:$A,0),1)+2))</f>
        <v>2</v>
      </c>
      <c r="H12" s="53"/>
      <c r="I12" s="58"/>
      <c r="J12" s="59">
        <f>IF($I12="","",INDEX(#REF!,$I12+3,INDEX('Základní list'!$B:$B,MATCH($H12,'Základní list'!$A:$A,0),1)))</f>
      </c>
      <c r="K12" s="60">
        <f>IF($I12="","",INDEX(#REF!,$I12+3,INDEX('Základní list'!$B:$B,MATCH($H12,'Základní list'!$A:$A,0),1)+2))</f>
      </c>
      <c r="L12" s="61">
        <v>2460</v>
      </c>
      <c r="M12" s="62">
        <v>2</v>
      </c>
      <c r="N12" s="80">
        <v>4</v>
      </c>
      <c r="O12" s="81" t="str">
        <f>CONCATENATE(D12,E12)</f>
        <v>F8</v>
      </c>
      <c r="P12" s="81">
        <f>CONCATENATE(H12,I12)</f>
      </c>
      <c r="Q12" s="81">
        <v>1</v>
      </c>
    </row>
    <row r="13" spans="1:17" ht="18" customHeight="1">
      <c r="A13" s="106">
        <v>23</v>
      </c>
      <c r="B13" s="163" t="s">
        <v>113</v>
      </c>
      <c r="C13" s="100" t="s">
        <v>52</v>
      </c>
      <c r="D13" s="170" t="s">
        <v>20</v>
      </c>
      <c r="E13" s="171">
        <v>4</v>
      </c>
      <c r="F13" s="168">
        <v>2000</v>
      </c>
      <c r="G13" s="172">
        <f>IF($E13="","",INDEX('1. závod'!$A:$CL,$E13+3,INDEX('Základní list'!$B:$B,MATCH($D13,'Základní list'!$A:$A,0),1)+2))</f>
        <v>1</v>
      </c>
      <c r="H13" s="53"/>
      <c r="I13" s="58"/>
      <c r="J13" s="59">
        <f>IF($I13="","",INDEX(#REF!,$I13+3,INDEX('Základní list'!$B:$B,MATCH($H13,'Základní list'!$A:$A,0),1)))</f>
      </c>
      <c r="K13" s="60">
        <f>IF($I13="","",INDEX(#REF!,$I13+3,INDEX('Základní list'!$B:$B,MATCH($H13,'Základní list'!$A:$A,0),1)+2))</f>
      </c>
      <c r="L13" s="61">
        <v>2000</v>
      </c>
      <c r="M13" s="62">
        <v>1</v>
      </c>
      <c r="N13" s="80">
        <v>5</v>
      </c>
      <c r="O13" s="81" t="str">
        <f>CONCATENATE(D13,E13)</f>
        <v>E4</v>
      </c>
      <c r="P13" s="81">
        <f>CONCATENATE(H13,I13)</f>
      </c>
      <c r="Q13" s="81">
        <v>1</v>
      </c>
    </row>
    <row r="14" spans="1:17" s="72" customFormat="1" ht="18" customHeight="1">
      <c r="A14" s="106">
        <v>14</v>
      </c>
      <c r="B14" s="163" t="s">
        <v>105</v>
      </c>
      <c r="C14" s="100" t="s">
        <v>52</v>
      </c>
      <c r="D14" s="55" t="s">
        <v>24</v>
      </c>
      <c r="E14" s="54">
        <v>5</v>
      </c>
      <c r="F14" s="56">
        <f>IF($E14="","",INDEX('1. závod'!$A:$CM,$E14+3,INDEX('Základní list'!$B:$B,MATCH($D14,'Základní list'!$A:$A,0),1)))</f>
        <v>1960</v>
      </c>
      <c r="G14" s="57">
        <f>IF($E14="","",INDEX('1. závod'!$A:$CL,$E14+3,INDEX('Základní list'!$B:$B,MATCH($D14,'Základní list'!$A:$A,0),1)+2))</f>
        <v>3</v>
      </c>
      <c r="H14" s="53"/>
      <c r="I14" s="58"/>
      <c r="J14" s="59">
        <f>IF($I14="","",INDEX(#REF!,$I14+3,INDEX('Základní list'!$B:$B,MATCH($H14,'Základní list'!$A:$A,0),1)))</f>
      </c>
      <c r="K14" s="60">
        <f>IF($I14="","",INDEX(#REF!,$I14+3,INDEX('Základní list'!$B:$B,MATCH($H14,'Základní list'!$A:$A,0),1)+2))</f>
      </c>
      <c r="L14" s="61">
        <v>1960</v>
      </c>
      <c r="M14" s="62">
        <v>3</v>
      </c>
      <c r="N14" s="80">
        <v>6</v>
      </c>
      <c r="O14" s="81" t="str">
        <f>CONCATENATE(D14,E14)</f>
        <v>F5</v>
      </c>
      <c r="P14" s="81">
        <f>CONCATENATE(H14,I14)</f>
      </c>
      <c r="Q14" s="81">
        <v>1</v>
      </c>
    </row>
    <row r="15" spans="1:17" ht="18" customHeight="1">
      <c r="A15" s="106">
        <v>38</v>
      </c>
      <c r="B15" s="163" t="s">
        <v>134</v>
      </c>
      <c r="C15" s="100" t="s">
        <v>52</v>
      </c>
      <c r="D15" s="170" t="s">
        <v>23</v>
      </c>
      <c r="E15" s="171">
        <v>1</v>
      </c>
      <c r="F15" s="168">
        <v>1800</v>
      </c>
      <c r="G15" s="172">
        <f>IF($E15="","",INDEX('1. závod'!$A:$CL,$E15+3,INDEX('Základní list'!$B:$B,MATCH($D15,'Základní list'!$A:$A,0),1)+2))</f>
        <v>1</v>
      </c>
      <c r="H15" s="53"/>
      <c r="I15" s="58"/>
      <c r="J15" s="59">
        <f>IF($I15="","",INDEX(#REF!,$I15+3,INDEX('Základní list'!$B:$B,MATCH($H15,'Základní list'!$A:$A,0),1)))</f>
      </c>
      <c r="K15" s="60">
        <f>IF($I15="","",INDEX(#REF!,$I15+3,INDEX('Základní list'!$B:$B,MATCH($H15,'Základní list'!$A:$A,0),1)+2))</f>
      </c>
      <c r="L15" s="61">
        <v>1800</v>
      </c>
      <c r="M15" s="62">
        <v>1</v>
      </c>
      <c r="N15" s="80">
        <v>7</v>
      </c>
      <c r="O15" s="81" t="str">
        <f>CONCATENATE(D15,E15)</f>
        <v>B1</v>
      </c>
      <c r="P15" s="81">
        <f>CONCATENATE(H15,I15)</f>
      </c>
      <c r="Q15" s="81">
        <v>1</v>
      </c>
    </row>
    <row r="16" spans="1:17" ht="18" customHeight="1">
      <c r="A16" s="106">
        <v>34</v>
      </c>
      <c r="B16" s="163" t="s">
        <v>131</v>
      </c>
      <c r="C16" s="100" t="s">
        <v>52</v>
      </c>
      <c r="D16" s="55" t="s">
        <v>24</v>
      </c>
      <c r="E16" s="54">
        <v>1</v>
      </c>
      <c r="F16" s="56">
        <v>1340</v>
      </c>
      <c r="G16" s="57">
        <f>IF($E16="","",INDEX('1. závod'!$A:$CL,$E16+3,INDEX('Základní list'!$B:$B,MATCH($D16,'Základní list'!$A:$A,0),1)+2))</f>
        <v>4</v>
      </c>
      <c r="H16" s="53"/>
      <c r="I16" s="58"/>
      <c r="J16" s="59">
        <f>IF($I16="","",INDEX(#REF!,$I16+3,INDEX('Základní list'!$B:$B,MATCH($H16,'Základní list'!$A:$A,0),1)))</f>
      </c>
      <c r="K16" s="60">
        <f>IF($I16="","",INDEX(#REF!,$I16+3,INDEX('Základní list'!$B:$B,MATCH($H16,'Základní list'!$A:$A,0),1)+2))</f>
      </c>
      <c r="L16" s="61">
        <v>1340</v>
      </c>
      <c r="M16" s="62">
        <v>4</v>
      </c>
      <c r="N16" s="80">
        <v>8</v>
      </c>
      <c r="O16" s="81" t="str">
        <f>CONCATENATE(D16,E16)</f>
        <v>F1</v>
      </c>
      <c r="P16" s="81">
        <f>CONCATENATE(H16,I16)</f>
      </c>
      <c r="Q16" s="81">
        <v>1</v>
      </c>
    </row>
    <row r="17" spans="1:17" ht="18" customHeight="1">
      <c r="A17" s="106">
        <v>50</v>
      </c>
      <c r="B17" s="163" t="s">
        <v>143</v>
      </c>
      <c r="C17" s="100" t="s">
        <v>55</v>
      </c>
      <c r="D17" s="55" t="s">
        <v>18</v>
      </c>
      <c r="E17" s="54">
        <v>4</v>
      </c>
      <c r="F17" s="56">
        <v>960</v>
      </c>
      <c r="G17" s="57">
        <f>IF($E17="","",INDEX('1. závod'!$A:$CL,$E17+3,INDEX('Základní list'!$B:$B,MATCH($D17,'Základní list'!$A:$A,0),1)+2))</f>
        <v>3</v>
      </c>
      <c r="H17" s="53"/>
      <c r="I17" s="58"/>
      <c r="J17" s="59">
        <f>IF($I17="","",INDEX(#REF!,$I17+3,INDEX('Základní list'!$B:$B,MATCH($H17,'Základní list'!$A:$A,0),1)))</f>
      </c>
      <c r="K17" s="60">
        <f>IF($I17="","",INDEX(#REF!,$I17+3,INDEX('Základní list'!$B:$B,MATCH($H17,'Základní list'!$A:$A,0),1)+2))</f>
      </c>
      <c r="L17" s="61">
        <v>960</v>
      </c>
      <c r="M17" s="62">
        <v>3</v>
      </c>
      <c r="N17" s="80">
        <v>9</v>
      </c>
      <c r="O17" s="81" t="str">
        <f>CONCATENATE(D17,E17)</f>
        <v>A4</v>
      </c>
      <c r="P17" s="81">
        <f>CONCATENATE(H17,I17)</f>
      </c>
      <c r="Q17" s="81">
        <v>1</v>
      </c>
    </row>
    <row r="18" spans="1:17" s="72" customFormat="1" ht="18" customHeight="1">
      <c r="A18" s="106">
        <v>7</v>
      </c>
      <c r="B18" s="96" t="s">
        <v>98</v>
      </c>
      <c r="C18" s="100" t="s">
        <v>52</v>
      </c>
      <c r="D18" s="53" t="s">
        <v>20</v>
      </c>
      <c r="E18" s="58">
        <v>6</v>
      </c>
      <c r="F18" s="56">
        <f>IF($E18="","",INDEX('1. závod'!$A:$CM,$E18+3,INDEX('Základní list'!$B:$B,MATCH($D18,'Základní list'!$A:$A,0),1)))</f>
        <v>920</v>
      </c>
      <c r="G18" s="57">
        <f>IF($E18="","",INDEX('1. závod'!$A:$CL,$E18+3,INDEX('Základní list'!$B:$B,MATCH($D18,'Základní list'!$A:$A,0),1)+2))</f>
        <v>2</v>
      </c>
      <c r="H18" s="53"/>
      <c r="I18" s="58"/>
      <c r="J18" s="59">
        <f>IF($I18="","",INDEX(#REF!,$I18+3,INDEX('Základní list'!$B:$B,MATCH($H18,'Základní list'!$A:$A,0),1)))</f>
      </c>
      <c r="K18" s="60">
        <f>IF($I18="","",INDEX(#REF!,$I18+3,INDEX('Základní list'!$B:$B,MATCH($H18,'Základní list'!$A:$A,0),1)+2))</f>
      </c>
      <c r="L18" s="61">
        <v>920</v>
      </c>
      <c r="M18" s="62">
        <v>2</v>
      </c>
      <c r="N18" s="80">
        <v>10</v>
      </c>
      <c r="O18" s="81" t="str">
        <f>CONCATENATE(D18,E18)</f>
        <v>E6</v>
      </c>
      <c r="P18" s="81">
        <f>CONCATENATE(H18,I18)</f>
      </c>
      <c r="Q18" s="81">
        <v>1</v>
      </c>
    </row>
    <row r="19" spans="1:17" ht="18" customHeight="1">
      <c r="A19" s="106">
        <v>10</v>
      </c>
      <c r="B19" s="163" t="s">
        <v>101</v>
      </c>
      <c r="C19" s="100" t="s">
        <v>52</v>
      </c>
      <c r="D19" s="55" t="s">
        <v>18</v>
      </c>
      <c r="E19" s="54">
        <v>6</v>
      </c>
      <c r="F19" s="56">
        <f>IF($E19="","",INDEX('1. závod'!$A:$CM,$E19+3,INDEX('Základní list'!$B:$B,MATCH($D19,'Základní list'!$A:$A,0),1)))</f>
        <v>920</v>
      </c>
      <c r="G19" s="57">
        <f>IF($E19="","",INDEX('1. závod'!$A:$CL,$E19+3,INDEX('Základní list'!$B:$B,MATCH($D19,'Základní list'!$A:$A,0),1)+2))</f>
        <v>4</v>
      </c>
      <c r="H19" s="53"/>
      <c r="I19" s="58"/>
      <c r="J19" s="59">
        <f>IF($I19="","",INDEX(#REF!,$I19+3,INDEX('Základní list'!$B:$B,MATCH($H19,'Základní list'!$A:$A,0),1)))</f>
      </c>
      <c r="K19" s="60">
        <f>IF($I19="","",INDEX(#REF!,$I19+3,INDEX('Základní list'!$B:$B,MATCH($H19,'Základní list'!$A:$A,0),1)+2))</f>
      </c>
      <c r="L19" s="61">
        <v>920</v>
      </c>
      <c r="M19" s="62">
        <v>4</v>
      </c>
      <c r="N19" s="80">
        <v>11</v>
      </c>
      <c r="O19" s="81" t="str">
        <f>CONCATENATE(D19,E19)</f>
        <v>A6</v>
      </c>
      <c r="P19" s="81">
        <f>CONCATENATE(H19,I19)</f>
      </c>
      <c r="Q19" s="81">
        <v>1</v>
      </c>
    </row>
    <row r="20" spans="1:17" ht="18" customHeight="1">
      <c r="A20" s="106">
        <v>16</v>
      </c>
      <c r="B20" s="96" t="s">
        <v>160</v>
      </c>
      <c r="C20" s="100" t="s">
        <v>52</v>
      </c>
      <c r="D20" s="170" t="s">
        <v>22</v>
      </c>
      <c r="E20" s="171">
        <v>5</v>
      </c>
      <c r="F20" s="168">
        <f>IF($E20="","",INDEX('1. závod'!$A:$CM,$E20+3,INDEX('Základní list'!$B:$B,MATCH($D20,'Základní list'!$A:$A,0),1)))</f>
        <v>880</v>
      </c>
      <c r="G20" s="172">
        <f>IF($E20="","",INDEX('1. závod'!$A:$CL,$E20+3,INDEX('Základní list'!$B:$B,MATCH($D20,'Základní list'!$A:$A,0),1)+2))</f>
        <v>1</v>
      </c>
      <c r="H20" s="53"/>
      <c r="I20" s="58"/>
      <c r="J20" s="59">
        <f>IF($I20="","",INDEX(#REF!,$I20+3,INDEX('Základní list'!$B:$B,MATCH($H20,'Základní list'!$A:$A,0),1)))</f>
      </c>
      <c r="K20" s="60">
        <f>IF($I20="","",INDEX(#REF!,$I20+3,INDEX('Základní list'!$B:$B,MATCH($H20,'Základní list'!$A:$A,0),1)+2))</f>
      </c>
      <c r="L20" s="61">
        <v>880</v>
      </c>
      <c r="M20" s="62">
        <v>1</v>
      </c>
      <c r="N20" s="80">
        <v>12</v>
      </c>
      <c r="O20" s="81" t="str">
        <f>CONCATENATE(D20,E20)</f>
        <v>C5</v>
      </c>
      <c r="P20" s="81">
        <f>CONCATENATE(H20,I20)</f>
      </c>
      <c r="Q20" s="81">
        <v>1</v>
      </c>
    </row>
    <row r="21" spans="1:17" s="72" customFormat="1" ht="18" customHeight="1">
      <c r="A21" s="106">
        <v>39</v>
      </c>
      <c r="B21" s="163" t="s">
        <v>135</v>
      </c>
      <c r="C21" s="100" t="s">
        <v>52</v>
      </c>
      <c r="D21" s="55" t="s">
        <v>18</v>
      </c>
      <c r="E21" s="54">
        <v>12</v>
      </c>
      <c r="F21" s="56">
        <v>860</v>
      </c>
      <c r="G21" s="57">
        <f>IF($E21="","",INDEX('1. závod'!$A:$CL,$E21+3,INDEX('Základní list'!$B:$B,MATCH($D21,'Základní list'!$A:$A,0),1)+2))</f>
        <v>5</v>
      </c>
      <c r="H21" s="53"/>
      <c r="I21" s="58"/>
      <c r="J21" s="59">
        <f>IF($I21="","",INDEX(#REF!,$I21+3,INDEX('Základní list'!$B:$B,MATCH($H21,'Základní list'!$A:$A,0),1)))</f>
      </c>
      <c r="K21" s="60">
        <f>IF($I21="","",INDEX(#REF!,$I21+3,INDEX('Základní list'!$B:$B,MATCH($H21,'Základní list'!$A:$A,0),1)+2))</f>
      </c>
      <c r="L21" s="61">
        <v>860</v>
      </c>
      <c r="M21" s="62">
        <v>5</v>
      </c>
      <c r="N21" s="80">
        <v>13</v>
      </c>
      <c r="O21" s="81" t="str">
        <f>CONCATENATE(D21,E21)</f>
        <v>A12</v>
      </c>
      <c r="P21" s="81">
        <f>CONCATENATE(H21,I21)</f>
      </c>
      <c r="Q21" s="81">
        <v>1</v>
      </c>
    </row>
    <row r="22" spans="1:17" ht="18" customHeight="1">
      <c r="A22" s="106">
        <v>2</v>
      </c>
      <c r="B22" s="163" t="s">
        <v>93</v>
      </c>
      <c r="C22" s="100" t="s">
        <v>52</v>
      </c>
      <c r="D22" s="55" t="s">
        <v>24</v>
      </c>
      <c r="E22" s="54">
        <v>3</v>
      </c>
      <c r="F22" s="56">
        <f>IF($E22="","",INDEX('1. závod'!$A:$CM,$E22+3,INDEX('Základní list'!$B:$B,MATCH($D22,'Základní list'!$A:$A,0),1)))</f>
        <v>620</v>
      </c>
      <c r="G22" s="57">
        <f>IF($E22="","",INDEX('1. závod'!$A:$CL,$E22+3,INDEX('Základní list'!$B:$B,MATCH($D22,'Základní list'!$A:$A,0),1)+2))</f>
        <v>5</v>
      </c>
      <c r="H22" s="53"/>
      <c r="I22" s="58"/>
      <c r="J22" s="59">
        <f>IF($I22="","",INDEX(#REF!,$I22+3,INDEX('Základní list'!$B:$B,MATCH($H22,'Základní list'!$A:$A,0),1)))</f>
      </c>
      <c r="K22" s="60">
        <f>IF($I22="","",INDEX(#REF!,$I22+3,INDEX('Základní list'!$B:$B,MATCH($H22,'Základní list'!$A:$A,0),1)+2))</f>
      </c>
      <c r="L22" s="61">
        <v>620</v>
      </c>
      <c r="M22" s="62">
        <v>5</v>
      </c>
      <c r="N22" s="80">
        <v>14</v>
      </c>
      <c r="O22" s="81" t="str">
        <f>CONCATENATE(D22,E22)</f>
        <v>F3</v>
      </c>
      <c r="P22" s="81">
        <f>CONCATENATE(H22,I22)</f>
      </c>
      <c r="Q22" s="81">
        <v>1</v>
      </c>
    </row>
    <row r="23" spans="1:17" s="72" customFormat="1" ht="18" customHeight="1">
      <c r="A23" s="106">
        <v>9</v>
      </c>
      <c r="B23" s="163" t="s">
        <v>100</v>
      </c>
      <c r="C23" s="100" t="s">
        <v>52</v>
      </c>
      <c r="D23" s="55" t="s">
        <v>24</v>
      </c>
      <c r="E23" s="54">
        <v>10</v>
      </c>
      <c r="F23" s="56">
        <f>IF($E23="","",INDEX('1. závod'!$A:$CM,$E23+3,INDEX('Základní list'!$B:$B,MATCH($D23,'Základní list'!$A:$A,0),1)))</f>
        <v>600</v>
      </c>
      <c r="G23" s="57">
        <f>IF($E23="","",INDEX('1. závod'!$A:$CL,$E23+3,INDEX('Základní list'!$B:$B,MATCH($D23,'Základní list'!$A:$A,0),1)+2))</f>
        <v>6</v>
      </c>
      <c r="H23" s="53"/>
      <c r="I23" s="58"/>
      <c r="J23" s="59">
        <f>IF($I23="","",INDEX(#REF!,$I23+3,INDEX('Základní list'!$B:$B,MATCH($H23,'Základní list'!$A:$A,0),1)))</f>
      </c>
      <c r="K23" s="60">
        <f>IF($I23="","",INDEX(#REF!,$I23+3,INDEX('Základní list'!$B:$B,MATCH($H23,'Základní list'!$A:$A,0),1)+2))</f>
      </c>
      <c r="L23" s="61">
        <v>600</v>
      </c>
      <c r="M23" s="62">
        <v>6</v>
      </c>
      <c r="N23" s="80">
        <v>15</v>
      </c>
      <c r="O23" s="81" t="str">
        <f>CONCATENATE(D23,E23)</f>
        <v>F10</v>
      </c>
      <c r="P23" s="81">
        <f>CONCATENATE(H23,I23)</f>
      </c>
      <c r="Q23" s="81">
        <v>1</v>
      </c>
    </row>
    <row r="24" spans="1:17" ht="18" customHeight="1">
      <c r="A24" s="106">
        <v>61</v>
      </c>
      <c r="B24" s="163" t="s">
        <v>152</v>
      </c>
      <c r="C24" s="100" t="s">
        <v>52</v>
      </c>
      <c r="D24" s="55" t="s">
        <v>24</v>
      </c>
      <c r="E24" s="54">
        <v>9</v>
      </c>
      <c r="F24" s="56">
        <v>580</v>
      </c>
      <c r="G24" s="57">
        <f>IF($E24="","",INDEX('1. závod'!$A:$CL,$E24+3,INDEX('Základní list'!$B:$B,MATCH($D24,'Základní list'!$A:$A,0),1)+2))</f>
        <v>7</v>
      </c>
      <c r="H24" s="53"/>
      <c r="I24" s="58"/>
      <c r="J24" s="59">
        <f>IF($I24="","",INDEX(#REF!,$I24+3,INDEX('Základní list'!$B:$B,MATCH($H24,'Základní list'!$A:$A,0),1)))</f>
      </c>
      <c r="K24" s="60">
        <f>IF($I24="","",INDEX(#REF!,$I24+3,INDEX('Základní list'!$B:$B,MATCH($H24,'Základní list'!$A:$A,0),1)+2))</f>
      </c>
      <c r="L24" s="61">
        <v>580</v>
      </c>
      <c r="M24" s="62">
        <v>7</v>
      </c>
      <c r="N24" s="80">
        <v>16</v>
      </c>
      <c r="O24" s="81" t="str">
        <f>CONCATENATE(D24,E24)</f>
        <v>F9</v>
      </c>
      <c r="P24" s="81">
        <f>CONCATENATE(H24,I24)</f>
      </c>
      <c r="Q24" s="81">
        <v>1</v>
      </c>
    </row>
    <row r="25" spans="1:17" ht="18" customHeight="1">
      <c r="A25" s="106">
        <v>17</v>
      </c>
      <c r="B25" s="163" t="s">
        <v>107</v>
      </c>
      <c r="C25" s="100" t="s">
        <v>52</v>
      </c>
      <c r="D25" s="55" t="s">
        <v>23</v>
      </c>
      <c r="E25" s="54">
        <v>11</v>
      </c>
      <c r="F25" s="56">
        <f>IF($E25="","",INDEX('1. závod'!$A:$CM,$E25+3,INDEX('Základní list'!$B:$B,MATCH($D25,'Základní list'!$A:$A,0),1)))</f>
        <v>440</v>
      </c>
      <c r="G25" s="57">
        <f>IF($E25="","",INDEX('1. závod'!$A:$CL,$E25+3,INDEX('Základní list'!$B:$B,MATCH($D25,'Základní list'!$A:$A,0),1)+2))</f>
        <v>2.5</v>
      </c>
      <c r="H25" s="53"/>
      <c r="I25" s="58"/>
      <c r="J25" s="59">
        <f>IF($I25="","",INDEX(#REF!,$I25+3,INDEX('Základní list'!$B:$B,MATCH($H25,'Základní list'!$A:$A,0),1)))</f>
      </c>
      <c r="K25" s="60">
        <f>IF($I25="","",INDEX(#REF!,$I25+3,INDEX('Základní list'!$B:$B,MATCH($H25,'Základní list'!$A:$A,0),1)+2))</f>
      </c>
      <c r="L25" s="61">
        <v>440</v>
      </c>
      <c r="M25" s="62">
        <v>2.5</v>
      </c>
      <c r="N25" s="80">
        <v>17</v>
      </c>
      <c r="O25" s="81" t="str">
        <f>CONCATENATE(D25,E25)</f>
        <v>B11</v>
      </c>
      <c r="P25" s="81">
        <f>CONCATENATE(H25,I25)</f>
      </c>
      <c r="Q25" s="81">
        <v>1</v>
      </c>
    </row>
    <row r="26" spans="1:17" ht="18" customHeight="1">
      <c r="A26" s="106">
        <v>41</v>
      </c>
      <c r="B26" s="163" t="s">
        <v>136</v>
      </c>
      <c r="C26" s="100" t="s">
        <v>55</v>
      </c>
      <c r="D26" s="55" t="s">
        <v>23</v>
      </c>
      <c r="E26" s="54">
        <v>9</v>
      </c>
      <c r="F26" s="56">
        <v>440</v>
      </c>
      <c r="G26" s="57">
        <f>IF($E26="","",INDEX('1. závod'!$A:$CL,$E26+3,INDEX('Základní list'!$B:$B,MATCH($D26,'Základní list'!$A:$A,0),1)+2))</f>
        <v>2.5</v>
      </c>
      <c r="H26" s="53"/>
      <c r="I26" s="58"/>
      <c r="J26" s="59">
        <f>IF($I26="","",INDEX(#REF!,$I26+3,INDEX('Základní list'!$B:$B,MATCH($H26,'Základní list'!$A:$A,0),1)))</f>
      </c>
      <c r="K26" s="60">
        <f>IF($I26="","",INDEX(#REF!,$I26+3,INDEX('Základní list'!$B:$B,MATCH($H26,'Základní list'!$A:$A,0),1)+2))</f>
      </c>
      <c r="L26" s="61">
        <v>440</v>
      </c>
      <c r="M26" s="62">
        <v>2.5</v>
      </c>
      <c r="N26" s="80">
        <v>18</v>
      </c>
      <c r="O26" s="81" t="str">
        <f>CONCATENATE(D26,E26)</f>
        <v>B9</v>
      </c>
      <c r="P26" s="81">
        <f>CONCATENATE(H26,I26)</f>
      </c>
      <c r="Q26" s="81">
        <v>1</v>
      </c>
    </row>
    <row r="27" spans="1:17" ht="18" customHeight="1">
      <c r="A27" s="106">
        <v>62</v>
      </c>
      <c r="B27" s="163" t="s">
        <v>153</v>
      </c>
      <c r="C27" s="100" t="s">
        <v>52</v>
      </c>
      <c r="D27" s="55" t="s">
        <v>20</v>
      </c>
      <c r="E27" s="54">
        <v>10</v>
      </c>
      <c r="F27" s="56">
        <v>420</v>
      </c>
      <c r="G27" s="57">
        <f>IF($E27="","",INDEX('1. závod'!$A:$CL,$E27+3,INDEX('Základní list'!$B:$B,MATCH($D27,'Základní list'!$A:$A,0),1)+2))</f>
        <v>3</v>
      </c>
      <c r="H27" s="53"/>
      <c r="I27" s="58"/>
      <c r="J27" s="59">
        <f>IF($I27="","",INDEX(#REF!,$I27+3,INDEX('Základní list'!$B:$B,MATCH($H27,'Základní list'!$A:$A,0),1)))</f>
      </c>
      <c r="K27" s="60">
        <f>IF($I27="","",INDEX(#REF!,$I27+3,INDEX('Základní list'!$B:$B,MATCH($H27,'Základní list'!$A:$A,0),1)+2))</f>
      </c>
      <c r="L27" s="61">
        <v>420</v>
      </c>
      <c r="M27" s="62">
        <v>3</v>
      </c>
      <c r="N27" s="80">
        <v>19</v>
      </c>
      <c r="O27" s="81" t="str">
        <f>CONCATENATE(D27,E27)</f>
        <v>E10</v>
      </c>
      <c r="P27" s="81">
        <f>CONCATENATE(H27,I27)</f>
      </c>
      <c r="Q27" s="81">
        <v>1</v>
      </c>
    </row>
    <row r="28" spans="1:17" s="72" customFormat="1" ht="18" customHeight="1">
      <c r="A28" s="106">
        <v>18</v>
      </c>
      <c r="B28" s="164" t="s">
        <v>108</v>
      </c>
      <c r="C28" s="100" t="s">
        <v>125</v>
      </c>
      <c r="D28" s="55" t="s">
        <v>24</v>
      </c>
      <c r="E28" s="54">
        <v>11</v>
      </c>
      <c r="F28" s="56">
        <f>IF($E28="","",INDEX('1. závod'!$A:$CM,$E28+3,INDEX('Základní list'!$B:$B,MATCH($D28,'Základní list'!$A:$A,0),1)))</f>
        <v>400</v>
      </c>
      <c r="G28" s="57">
        <f>IF($E28="","",INDEX('1. závod'!$A:$CL,$E28+3,INDEX('Základní list'!$B:$B,MATCH($D28,'Základní list'!$A:$A,0),1)+2))</f>
        <v>8</v>
      </c>
      <c r="H28" s="53"/>
      <c r="I28" s="58"/>
      <c r="J28" s="59">
        <f>IF($I28="","",INDEX(#REF!,$I28+3,INDEX('Základní list'!$B:$B,MATCH($H28,'Základní list'!$A:$A,0),1)))</f>
      </c>
      <c r="K28" s="60">
        <f>IF($I28="","",INDEX(#REF!,$I28+3,INDEX('Základní list'!$B:$B,MATCH($H28,'Základní list'!$A:$A,0),1)+2))</f>
      </c>
      <c r="L28" s="61">
        <v>400</v>
      </c>
      <c r="M28" s="62">
        <v>8</v>
      </c>
      <c r="N28" s="80">
        <v>20</v>
      </c>
      <c r="O28" s="81" t="str">
        <f>CONCATENATE(D28,E28)</f>
        <v>F11</v>
      </c>
      <c r="P28" s="81">
        <f>CONCATENATE(H28,I28)</f>
      </c>
      <c r="Q28" s="81">
        <v>1</v>
      </c>
    </row>
    <row r="29" spans="1:17" ht="18" customHeight="1">
      <c r="A29" s="106">
        <v>52</v>
      </c>
      <c r="B29" s="163" t="s">
        <v>144</v>
      </c>
      <c r="C29" s="100" t="s">
        <v>52</v>
      </c>
      <c r="D29" s="55" t="s">
        <v>20</v>
      </c>
      <c r="E29" s="54">
        <v>9</v>
      </c>
      <c r="F29" s="56">
        <v>360</v>
      </c>
      <c r="G29" s="57">
        <f>IF($E29="","",INDEX('1. závod'!$A:$CL,$E29+3,INDEX('Základní list'!$B:$B,MATCH($D29,'Základní list'!$A:$A,0),1)+2))</f>
        <v>4</v>
      </c>
      <c r="H29" s="53"/>
      <c r="I29" s="58"/>
      <c r="J29" s="59">
        <f>IF($I29="","",INDEX(#REF!,$I29+3,INDEX('Základní list'!$B:$B,MATCH($H29,'Základní list'!$A:$A,0),1)))</f>
      </c>
      <c r="K29" s="60">
        <f>IF($I29="","",INDEX(#REF!,$I29+3,INDEX('Základní list'!$B:$B,MATCH($H29,'Základní list'!$A:$A,0),1)+2))</f>
      </c>
      <c r="L29" s="61">
        <v>360</v>
      </c>
      <c r="M29" s="62">
        <v>4</v>
      </c>
      <c r="N29" s="80">
        <v>21</v>
      </c>
      <c r="O29" s="81" t="str">
        <f>CONCATENATE(D29,E29)</f>
        <v>E9</v>
      </c>
      <c r="P29" s="81">
        <f>CONCATENATE(H29,I29)</f>
      </c>
      <c r="Q29" s="81">
        <v>1</v>
      </c>
    </row>
    <row r="30" spans="1:17" s="72" customFormat="1" ht="18" customHeight="1">
      <c r="A30" s="106">
        <v>25</v>
      </c>
      <c r="B30" s="163" t="s">
        <v>115</v>
      </c>
      <c r="C30" s="100" t="s">
        <v>52</v>
      </c>
      <c r="D30" s="55" t="s">
        <v>20</v>
      </c>
      <c r="E30" s="54">
        <v>2</v>
      </c>
      <c r="F30" s="56">
        <v>260</v>
      </c>
      <c r="G30" s="57">
        <f>IF($E30="","",INDEX('1. závod'!$A:$CL,$E30+3,INDEX('Základní list'!$B:$B,MATCH($D30,'Základní list'!$A:$A,0),1)+2))</f>
        <v>5</v>
      </c>
      <c r="H30" s="53"/>
      <c r="I30" s="58"/>
      <c r="J30" s="59">
        <f>IF($I30="","",INDEX(#REF!,$I30+3,INDEX('Základní list'!$B:$B,MATCH($H30,'Základní list'!$A:$A,0),1)))</f>
      </c>
      <c r="K30" s="60">
        <f>IF($I30="","",INDEX(#REF!,$I30+3,INDEX('Základní list'!$B:$B,MATCH($H30,'Základní list'!$A:$A,0),1)+2))</f>
      </c>
      <c r="L30" s="61">
        <v>260</v>
      </c>
      <c r="M30" s="62">
        <v>5</v>
      </c>
      <c r="N30" s="80">
        <v>22</v>
      </c>
      <c r="O30" s="81" t="str">
        <f>CONCATENATE(D30,E30)</f>
        <v>E2</v>
      </c>
      <c r="P30" s="81">
        <f>CONCATENATE(H30,I30)</f>
      </c>
      <c r="Q30" s="81">
        <v>1</v>
      </c>
    </row>
    <row r="31" spans="1:17" ht="18" customHeight="1">
      <c r="A31" s="106">
        <v>32</v>
      </c>
      <c r="B31" s="163" t="s">
        <v>129</v>
      </c>
      <c r="C31" s="100" t="s">
        <v>52</v>
      </c>
      <c r="D31" s="55" t="s">
        <v>23</v>
      </c>
      <c r="E31" s="54">
        <v>10</v>
      </c>
      <c r="F31" s="56">
        <v>200</v>
      </c>
      <c r="G31" s="57">
        <f>IF($E31="","",INDEX('1. závod'!$A:$CL,$E31+3,INDEX('Základní list'!$B:$B,MATCH($D31,'Základní list'!$A:$A,0),1)+2))</f>
        <v>4</v>
      </c>
      <c r="H31" s="53"/>
      <c r="I31" s="58"/>
      <c r="J31" s="59">
        <f>IF($I31="","",INDEX(#REF!,$I31+3,INDEX('Základní list'!$B:$B,MATCH($H31,'Základní list'!$A:$A,0),1)))</f>
      </c>
      <c r="K31" s="60">
        <f>IF($I31="","",INDEX(#REF!,$I31+3,INDEX('Základní list'!$B:$B,MATCH($H31,'Základní list'!$A:$A,0),1)+2))</f>
      </c>
      <c r="L31" s="61">
        <v>200</v>
      </c>
      <c r="M31" s="62">
        <v>4</v>
      </c>
      <c r="N31" s="80">
        <v>23</v>
      </c>
      <c r="O31" s="81" t="str">
        <f>CONCATENATE(D31,E31)</f>
        <v>B10</v>
      </c>
      <c r="P31" s="81">
        <f>CONCATENATE(H31,I31)</f>
      </c>
      <c r="Q31" s="81">
        <v>1</v>
      </c>
    </row>
    <row r="32" spans="1:17" ht="18" customHeight="1">
      <c r="A32" s="106">
        <v>6</v>
      </c>
      <c r="B32" s="163" t="s">
        <v>97</v>
      </c>
      <c r="C32" s="100" t="s">
        <v>52</v>
      </c>
      <c r="D32" s="55" t="s">
        <v>22</v>
      </c>
      <c r="E32" s="54">
        <v>9</v>
      </c>
      <c r="F32" s="56">
        <f>IF($E32="","",INDEX('1. závod'!$A:$CM,$E32+3,INDEX('Základní list'!$B:$B,MATCH($D32,'Základní list'!$A:$A,0),1)))</f>
        <v>180</v>
      </c>
      <c r="G32" s="57">
        <f>IF($E32="","",INDEX('1. závod'!$A:$CL,$E32+3,INDEX('Základní list'!$B:$B,MATCH($D32,'Základní list'!$A:$A,0),1)+2))</f>
        <v>2</v>
      </c>
      <c r="H32" s="53"/>
      <c r="I32" s="58"/>
      <c r="J32" s="59">
        <f>IF($I32="","",INDEX(#REF!,$I32+3,INDEX('Základní list'!$B:$B,MATCH($H32,'Základní list'!$A:$A,0),1)))</f>
      </c>
      <c r="K32" s="60">
        <f>IF($I32="","",INDEX(#REF!,$I32+3,INDEX('Základní list'!$B:$B,MATCH($H32,'Základní list'!$A:$A,0),1)+2))</f>
      </c>
      <c r="L32" s="61">
        <v>180</v>
      </c>
      <c r="M32" s="62">
        <v>2</v>
      </c>
      <c r="N32" s="80">
        <v>24</v>
      </c>
      <c r="O32" s="81" t="str">
        <f>CONCATENATE(D32,E32)</f>
        <v>C9</v>
      </c>
      <c r="P32" s="81">
        <f>CONCATENATE(H32,I32)</f>
      </c>
      <c r="Q32" s="81">
        <v>1</v>
      </c>
    </row>
    <row r="33" spans="1:17" s="72" customFormat="1" ht="18" customHeight="1">
      <c r="A33" s="106">
        <v>26</v>
      </c>
      <c r="B33" s="163" t="s">
        <v>116</v>
      </c>
      <c r="C33" s="100" t="s">
        <v>52</v>
      </c>
      <c r="D33" s="170" t="s">
        <v>19</v>
      </c>
      <c r="E33" s="171">
        <v>3</v>
      </c>
      <c r="F33" s="168">
        <v>160</v>
      </c>
      <c r="G33" s="172">
        <f>IF($E33="","",INDEX('1. závod'!$A:$CL,$E33+3,INDEX('Základní list'!$B:$B,MATCH($D33,'Základní list'!$A:$A,0),1)+2))</f>
        <v>1</v>
      </c>
      <c r="H33" s="53"/>
      <c r="I33" s="58"/>
      <c r="J33" s="59">
        <f>IF($I33="","",INDEX(#REF!,$I33+3,INDEX('Základní list'!$B:$B,MATCH($H33,'Základní list'!$A:$A,0),1)))</f>
      </c>
      <c r="K33" s="60">
        <f>IF($I33="","",INDEX(#REF!,$I33+3,INDEX('Základní list'!$B:$B,MATCH($H33,'Základní list'!$A:$A,0),1)+2))</f>
      </c>
      <c r="L33" s="61">
        <v>160</v>
      </c>
      <c r="M33" s="62">
        <v>1</v>
      </c>
      <c r="N33" s="80">
        <v>25</v>
      </c>
      <c r="O33" s="81" t="str">
        <f>CONCATENATE(D33,E33)</f>
        <v>D3</v>
      </c>
      <c r="P33" s="81">
        <f>CONCATENATE(H33,I33)</f>
      </c>
      <c r="Q33" s="81">
        <v>1</v>
      </c>
    </row>
    <row r="34" spans="1:17" ht="18" customHeight="1">
      <c r="A34" s="106">
        <v>54</v>
      </c>
      <c r="B34" s="163" t="s">
        <v>146</v>
      </c>
      <c r="C34" s="100" t="s">
        <v>52</v>
      </c>
      <c r="D34" s="55" t="s">
        <v>20</v>
      </c>
      <c r="E34" s="54">
        <v>11</v>
      </c>
      <c r="F34" s="56">
        <v>140</v>
      </c>
      <c r="G34" s="57">
        <f>IF($E34="","",INDEX('1. závod'!$A:$CL,$E34+3,INDEX('Základní list'!$B:$B,MATCH($D34,'Základní list'!$A:$A,0),1)+2))</f>
        <v>6</v>
      </c>
      <c r="H34" s="53"/>
      <c r="I34" s="58"/>
      <c r="J34" s="59">
        <f>IF($I34="","",INDEX(#REF!,$I34+3,INDEX('Základní list'!$B:$B,MATCH($H34,'Základní list'!$A:$A,0),1)))</f>
      </c>
      <c r="K34" s="60">
        <f>IF($I34="","",INDEX(#REF!,$I34+3,INDEX('Základní list'!$B:$B,MATCH($H34,'Základní list'!$A:$A,0),1)+2))</f>
      </c>
      <c r="L34" s="61">
        <v>140</v>
      </c>
      <c r="M34" s="62">
        <v>6</v>
      </c>
      <c r="N34" s="80">
        <v>26</v>
      </c>
      <c r="O34" s="81" t="str">
        <f>CONCATENATE(D34,E34)</f>
        <v>E11</v>
      </c>
      <c r="P34" s="81">
        <f>CONCATENATE(H34,I34)</f>
      </c>
      <c r="Q34" s="81">
        <v>1</v>
      </c>
    </row>
    <row r="35" spans="1:17" s="72" customFormat="1" ht="18" customHeight="1">
      <c r="A35" s="106">
        <v>44</v>
      </c>
      <c r="B35" s="163" t="s">
        <v>139</v>
      </c>
      <c r="C35" s="100" t="s">
        <v>52</v>
      </c>
      <c r="D35" s="55" t="s">
        <v>20</v>
      </c>
      <c r="E35" s="54">
        <v>1</v>
      </c>
      <c r="F35" s="56">
        <v>60</v>
      </c>
      <c r="G35" s="57">
        <f>IF($E35="","",INDEX('1. závod'!$A:$CL,$E35+3,INDEX('Základní list'!$B:$B,MATCH($D35,'Základní list'!$A:$A,0),1)+2))</f>
        <v>7</v>
      </c>
      <c r="H35" s="53"/>
      <c r="I35" s="58"/>
      <c r="J35" s="59">
        <f>IF($I35="","",INDEX(#REF!,$I35+3,INDEX('Základní list'!$B:$B,MATCH($H35,'Základní list'!$A:$A,0),1)))</f>
      </c>
      <c r="K35" s="60">
        <f>IF($I35="","",INDEX(#REF!,$I35+3,INDEX('Základní list'!$B:$B,MATCH($H35,'Základní list'!$A:$A,0),1)+2))</f>
      </c>
      <c r="L35" s="61">
        <v>60</v>
      </c>
      <c r="M35" s="62">
        <v>7</v>
      </c>
      <c r="N35" s="80">
        <v>27</v>
      </c>
      <c r="O35" s="81" t="str">
        <f>CONCATENATE(D35,E35)</f>
        <v>E1</v>
      </c>
      <c r="P35" s="81">
        <f>CONCATENATE(H35,I35)</f>
      </c>
      <c r="Q35" s="81">
        <v>1</v>
      </c>
    </row>
    <row r="36" spans="1:17" ht="18" customHeight="1">
      <c r="A36" s="106">
        <v>29</v>
      </c>
      <c r="B36" s="164" t="s">
        <v>126</v>
      </c>
      <c r="C36" s="100" t="s">
        <v>52</v>
      </c>
      <c r="D36" s="55" t="s">
        <v>22</v>
      </c>
      <c r="E36" s="54">
        <v>3</v>
      </c>
      <c r="F36" s="56">
        <v>40</v>
      </c>
      <c r="G36" s="57">
        <f>IF($E36="","",INDEX('1. závod'!$A:$CL,$E36+3,INDEX('Základní list'!$B:$B,MATCH($D36,'Základní list'!$A:$A,0),1)+2))</f>
        <v>3</v>
      </c>
      <c r="H36" s="53"/>
      <c r="I36" s="58"/>
      <c r="J36" s="59">
        <f>IF($I36="","",INDEX(#REF!,$I36+3,INDEX('Základní list'!$B:$B,MATCH($H36,'Základní list'!$A:$A,0),1)))</f>
      </c>
      <c r="K36" s="60">
        <f>IF($I36="","",INDEX(#REF!,$I36+3,INDEX('Základní list'!$B:$B,MATCH($H36,'Základní list'!$A:$A,0),1)+2))</f>
      </c>
      <c r="L36" s="61">
        <v>40</v>
      </c>
      <c r="M36" s="62">
        <v>3</v>
      </c>
      <c r="N36" s="80">
        <v>28</v>
      </c>
      <c r="O36" s="81" t="str">
        <f>CONCATENATE(D36,E36)</f>
        <v>C3</v>
      </c>
      <c r="P36" s="81">
        <f>CONCATENATE(H36,I36)</f>
      </c>
      <c r="Q36" s="81">
        <v>1</v>
      </c>
    </row>
    <row r="37" spans="1:17" ht="18" customHeight="1">
      <c r="A37" s="106">
        <v>15</v>
      </c>
      <c r="B37" s="163" t="s">
        <v>106</v>
      </c>
      <c r="C37" s="100" t="s">
        <v>52</v>
      </c>
      <c r="D37" s="55" t="s">
        <v>19</v>
      </c>
      <c r="E37" s="54">
        <v>9</v>
      </c>
      <c r="F37" s="56">
        <f>IF($E37="","",INDEX('1. závod'!$A:$CM,$E37+3,INDEX('Základní list'!$B:$B,MATCH($D37,'Základní list'!$A:$A,0),1)))</f>
        <v>0</v>
      </c>
      <c r="G37" s="57">
        <f>IF($E37="","",INDEX('1. závod'!$A:$CL,$E37+3,INDEX('Základní list'!$B:$B,MATCH($D37,'Základní list'!$A:$A,0),1)+2))</f>
        <v>6.5</v>
      </c>
      <c r="H37" s="53"/>
      <c r="I37" s="58"/>
      <c r="J37" s="59">
        <f>IF($I37="","",INDEX(#REF!,$I37+3,INDEX('Základní list'!$B:$B,MATCH($H37,'Základní list'!$A:$A,0),1)))</f>
      </c>
      <c r="K37" s="60">
        <f>IF($I37="","",INDEX(#REF!,$I37+3,INDEX('Základní list'!$B:$B,MATCH($H37,'Základní list'!$A:$A,0),1)+2))</f>
      </c>
      <c r="L37" s="61">
        <v>0</v>
      </c>
      <c r="M37" s="62">
        <v>6.5</v>
      </c>
      <c r="N37" s="80">
        <v>29</v>
      </c>
      <c r="O37" s="81" t="str">
        <f>CONCATENATE(D37,E37)</f>
        <v>D9</v>
      </c>
      <c r="P37" s="81">
        <f>CONCATENATE(H37,I37)</f>
      </c>
      <c r="Q37" s="81">
        <v>1</v>
      </c>
    </row>
    <row r="38" spans="1:17" s="72" customFormat="1" ht="18" customHeight="1">
      <c r="A38" s="106">
        <v>19</v>
      </c>
      <c r="B38" s="163" t="s">
        <v>109</v>
      </c>
      <c r="C38" s="100" t="s">
        <v>52</v>
      </c>
      <c r="D38" s="55" t="s">
        <v>19</v>
      </c>
      <c r="E38" s="54">
        <v>8</v>
      </c>
      <c r="F38" s="56">
        <v>0</v>
      </c>
      <c r="G38" s="57">
        <f>IF($E38="","",INDEX('1. závod'!$A:$CL,$E38+3,INDEX('Základní list'!$B:$B,MATCH($D38,'Základní list'!$A:$A,0),1)+2))</f>
        <v>6.5</v>
      </c>
      <c r="H38" s="53"/>
      <c r="I38" s="58"/>
      <c r="J38" s="59">
        <f>IF($I38="","",INDEX(#REF!,$I38+3,INDEX('Základní list'!$B:$B,MATCH($H38,'Základní list'!$A:$A,0),1)))</f>
      </c>
      <c r="K38" s="60">
        <f>IF($I38="","",INDEX(#REF!,$I38+3,INDEX('Základní list'!$B:$B,MATCH($H38,'Základní list'!$A:$A,0),1)+2))</f>
      </c>
      <c r="L38" s="61">
        <v>0</v>
      </c>
      <c r="M38" s="62">
        <v>6.5</v>
      </c>
      <c r="N38" s="80">
        <v>29</v>
      </c>
      <c r="O38" s="81" t="str">
        <f>CONCATENATE(D38,E38)</f>
        <v>D8</v>
      </c>
      <c r="P38" s="81">
        <f>CONCATENATE(H38,I38)</f>
      </c>
      <c r="Q38" s="81">
        <v>1</v>
      </c>
    </row>
    <row r="39" spans="1:17" ht="18" customHeight="1">
      <c r="A39" s="106">
        <v>20</v>
      </c>
      <c r="B39" s="163" t="s">
        <v>110</v>
      </c>
      <c r="C39" s="100" t="s">
        <v>52</v>
      </c>
      <c r="D39" s="55" t="s">
        <v>19</v>
      </c>
      <c r="E39" s="54">
        <v>5</v>
      </c>
      <c r="F39" s="56">
        <v>0</v>
      </c>
      <c r="G39" s="57">
        <f>IF($E39="","",INDEX('1. závod'!$A:$CL,$E39+3,INDEX('Základní list'!$B:$B,MATCH($D39,'Základní list'!$A:$A,0),1)+2))</f>
        <v>6.5</v>
      </c>
      <c r="H39" s="53"/>
      <c r="I39" s="58"/>
      <c r="J39" s="59">
        <f>IF($I39="","",INDEX(#REF!,$I39+3,INDEX('Základní list'!$B:$B,MATCH($H39,'Základní list'!$A:$A,0),1)))</f>
      </c>
      <c r="K39" s="60">
        <f>IF($I39="","",INDEX(#REF!,$I39+3,INDEX('Základní list'!$B:$B,MATCH($H39,'Základní list'!$A:$A,0),1)+2))</f>
      </c>
      <c r="L39" s="61">
        <v>0</v>
      </c>
      <c r="M39" s="62">
        <v>6.5</v>
      </c>
      <c r="N39" s="80">
        <v>29</v>
      </c>
      <c r="O39" s="81" t="str">
        <f>CONCATENATE(D39,E39)</f>
        <v>D5</v>
      </c>
      <c r="P39" s="81">
        <f>CONCATENATE(H39,I39)</f>
      </c>
      <c r="Q39" s="81">
        <v>1</v>
      </c>
    </row>
    <row r="40" spans="1:17" s="72" customFormat="1" ht="18" customHeight="1">
      <c r="A40" s="106">
        <v>33</v>
      </c>
      <c r="B40" s="165" t="s">
        <v>130</v>
      </c>
      <c r="C40" s="100" t="s">
        <v>52</v>
      </c>
      <c r="D40" s="55" t="s">
        <v>19</v>
      </c>
      <c r="E40" s="54">
        <v>7</v>
      </c>
      <c r="F40" s="56">
        <v>0</v>
      </c>
      <c r="G40" s="57">
        <f>IF($E40="","",INDEX('1. závod'!$A:$CL,$E40+3,INDEX('Základní list'!$B:$B,MATCH($D40,'Základní list'!$A:$A,0),1)+2))</f>
        <v>6.5</v>
      </c>
      <c r="H40" s="53"/>
      <c r="I40" s="58"/>
      <c r="J40" s="59">
        <f>IF($I40="","",INDEX(#REF!,$I40+3,INDEX('Základní list'!$B:$B,MATCH($H40,'Základní list'!$A:$A,0),1)))</f>
      </c>
      <c r="K40" s="60">
        <f>IF($I40="","",INDEX(#REF!,$I40+3,INDEX('Základní list'!$B:$B,MATCH($H40,'Základní list'!$A:$A,0),1)+2))</f>
      </c>
      <c r="L40" s="61">
        <v>0</v>
      </c>
      <c r="M40" s="62">
        <v>6.5</v>
      </c>
      <c r="N40" s="80">
        <v>29</v>
      </c>
      <c r="O40" s="81" t="str">
        <f>CONCATENATE(D40,E40)</f>
        <v>D7</v>
      </c>
      <c r="P40" s="81">
        <f>CONCATENATE(H40,I40)</f>
      </c>
      <c r="Q40" s="81">
        <v>1</v>
      </c>
    </row>
    <row r="41" spans="1:17" ht="18" customHeight="1">
      <c r="A41" s="106">
        <v>37</v>
      </c>
      <c r="B41" s="163" t="s">
        <v>133</v>
      </c>
      <c r="C41" s="100" t="s">
        <v>52</v>
      </c>
      <c r="D41" s="55" t="s">
        <v>19</v>
      </c>
      <c r="E41" s="54">
        <v>6</v>
      </c>
      <c r="F41" s="56">
        <v>0</v>
      </c>
      <c r="G41" s="57">
        <f>IF($E41="","",INDEX('1. závod'!$A:$CL,$E41+3,INDEX('Základní list'!$B:$B,MATCH($D41,'Základní list'!$A:$A,0),1)+2))</f>
        <v>6.5</v>
      </c>
      <c r="H41" s="53"/>
      <c r="I41" s="58"/>
      <c r="J41" s="59">
        <f>IF($I41="","",INDEX(#REF!,$I41+3,INDEX('Základní list'!$B:$B,MATCH($H41,'Základní list'!$A:$A,0),1)))</f>
      </c>
      <c r="K41" s="60">
        <f>IF($I41="","",INDEX(#REF!,$I41+3,INDEX('Základní list'!$B:$B,MATCH($H41,'Základní list'!$A:$A,0),1)+2))</f>
      </c>
      <c r="L41" s="61">
        <v>0</v>
      </c>
      <c r="M41" s="62">
        <v>6.5</v>
      </c>
      <c r="N41" s="80">
        <v>29</v>
      </c>
      <c r="O41" s="81" t="str">
        <f>CONCATENATE(D41,E41)</f>
        <v>D6</v>
      </c>
      <c r="P41" s="81">
        <f>CONCATENATE(H41,I41)</f>
      </c>
      <c r="Q41" s="81">
        <v>1</v>
      </c>
    </row>
    <row r="42" spans="1:17" ht="18" customHeight="1">
      <c r="A42" s="106">
        <v>42</v>
      </c>
      <c r="B42" s="163" t="s">
        <v>137</v>
      </c>
      <c r="C42" s="100" t="s">
        <v>52</v>
      </c>
      <c r="D42" s="55" t="s">
        <v>19</v>
      </c>
      <c r="E42" s="54">
        <v>11</v>
      </c>
      <c r="F42" s="56">
        <v>0</v>
      </c>
      <c r="G42" s="57">
        <f>IF($E42="","",INDEX('1. závod'!$A:$CL,$E42+3,INDEX('Základní list'!$B:$B,MATCH($D42,'Základní list'!$A:$A,0),1)+2))</f>
        <v>6.5</v>
      </c>
      <c r="H42" s="53"/>
      <c r="I42" s="58"/>
      <c r="J42" s="59">
        <f>IF($I42="","",INDEX(#REF!,$I42+3,INDEX('Základní list'!$B:$B,MATCH($H42,'Základní list'!$A:$A,0),1)))</f>
      </c>
      <c r="K42" s="60">
        <f>IF($I42="","",INDEX(#REF!,$I42+3,INDEX('Základní list'!$B:$B,MATCH($H42,'Základní list'!$A:$A,0),1)+2))</f>
      </c>
      <c r="L42" s="61">
        <v>0</v>
      </c>
      <c r="M42" s="62">
        <v>6.5</v>
      </c>
      <c r="N42" s="80">
        <v>29</v>
      </c>
      <c r="O42" s="81" t="str">
        <f>CONCATENATE(D42,E42)</f>
        <v>D11</v>
      </c>
      <c r="P42" s="81">
        <f>CONCATENATE(H42,I42)</f>
      </c>
      <c r="Q42" s="81">
        <v>1</v>
      </c>
    </row>
    <row r="43" spans="1:17" s="72" customFormat="1" ht="18" customHeight="1">
      <c r="A43" s="106">
        <v>45</v>
      </c>
      <c r="B43" s="163" t="s">
        <v>157</v>
      </c>
      <c r="C43" s="100" t="s">
        <v>52</v>
      </c>
      <c r="D43" s="55" t="s">
        <v>19</v>
      </c>
      <c r="E43" s="54">
        <v>2</v>
      </c>
      <c r="F43" s="56">
        <v>0</v>
      </c>
      <c r="G43" s="57">
        <f>IF($E43="","",INDEX('1. závod'!$A:$CL,$E43+3,INDEX('Základní list'!$B:$B,MATCH($D43,'Základní list'!$A:$A,0),1)+2))</f>
        <v>6.5</v>
      </c>
      <c r="H43" s="53"/>
      <c r="I43" s="58"/>
      <c r="J43" s="59">
        <f>IF($I43="","",INDEX(#REF!,$I43+3,INDEX('Základní list'!$B:$B,MATCH($H43,'Základní list'!$A:$A,0),1)))</f>
      </c>
      <c r="K43" s="60">
        <f>IF($I43="","",INDEX(#REF!,$I43+3,INDEX('Základní list'!$B:$B,MATCH($H43,'Základní list'!$A:$A,0),1)+2))</f>
      </c>
      <c r="L43" s="61">
        <v>0</v>
      </c>
      <c r="M43" s="62">
        <v>6.5</v>
      </c>
      <c r="N43" s="80">
        <v>29</v>
      </c>
      <c r="O43" s="81" t="str">
        <f>CONCATENATE(D43,E43)</f>
        <v>D2</v>
      </c>
      <c r="P43" s="81">
        <f>CONCATENATE(H43,I43)</f>
      </c>
      <c r="Q43" s="81">
        <v>1</v>
      </c>
    </row>
    <row r="44" spans="1:17" ht="18" customHeight="1">
      <c r="A44" s="106">
        <v>47</v>
      </c>
      <c r="B44" s="163" t="s">
        <v>141</v>
      </c>
      <c r="C44" s="100" t="s">
        <v>52</v>
      </c>
      <c r="D44" s="55" t="s">
        <v>19</v>
      </c>
      <c r="E44" s="54">
        <v>4</v>
      </c>
      <c r="F44" s="56">
        <v>0</v>
      </c>
      <c r="G44" s="57">
        <f>IF($E44="","",INDEX('1. závod'!$A:$CL,$E44+3,INDEX('Základní list'!$B:$B,MATCH($D44,'Základní list'!$A:$A,0),1)+2))</f>
        <v>6.5</v>
      </c>
      <c r="H44" s="53"/>
      <c r="I44" s="58"/>
      <c r="J44" s="59">
        <f>IF($I44="","",INDEX(#REF!,$I44+3,INDEX('Základní list'!$B:$B,MATCH($H44,'Základní list'!$A:$A,0),1)))</f>
      </c>
      <c r="K44" s="60">
        <f>IF($I44="","",INDEX(#REF!,$I44+3,INDEX('Základní list'!$B:$B,MATCH($H44,'Základní list'!$A:$A,0),1)+2))</f>
      </c>
      <c r="L44" s="61">
        <v>0</v>
      </c>
      <c r="M44" s="62">
        <v>6.5</v>
      </c>
      <c r="N44" s="80">
        <v>29</v>
      </c>
      <c r="O44" s="81" t="str">
        <f>CONCATENATE(D44,E44)</f>
        <v>D4</v>
      </c>
      <c r="P44" s="81">
        <f>CONCATENATE(H44,I44)</f>
      </c>
      <c r="Q44" s="81">
        <v>1</v>
      </c>
    </row>
    <row r="45" spans="1:17" ht="18" customHeight="1">
      <c r="A45" s="106">
        <v>53</v>
      </c>
      <c r="B45" s="163" t="s">
        <v>145</v>
      </c>
      <c r="C45" s="100" t="s">
        <v>52</v>
      </c>
      <c r="D45" s="55" t="s">
        <v>19</v>
      </c>
      <c r="E45" s="54">
        <v>1</v>
      </c>
      <c r="F45" s="56">
        <v>0</v>
      </c>
      <c r="G45" s="57">
        <f>IF($E45="","",INDEX('1. závod'!$A:$CL,$E45+3,INDEX('Základní list'!$B:$B,MATCH($D45,'Základní list'!$A:$A,0),1)+2))</f>
        <v>6.5</v>
      </c>
      <c r="H45" s="53"/>
      <c r="I45" s="58"/>
      <c r="J45" s="59">
        <f>IF($I45="","",INDEX(#REF!,$I45+3,INDEX('Základní list'!$B:$B,MATCH($H45,'Základní list'!$A:$A,0),1)))</f>
      </c>
      <c r="K45" s="60">
        <f>IF($I45="","",INDEX(#REF!,$I45+3,INDEX('Základní list'!$B:$B,MATCH($H45,'Základní list'!$A:$A,0),1)+2))</f>
      </c>
      <c r="L45" s="61">
        <v>0</v>
      </c>
      <c r="M45" s="62">
        <v>6.5</v>
      </c>
      <c r="N45" s="80">
        <v>29</v>
      </c>
      <c r="O45" s="81" t="str">
        <f>CONCATENATE(D45,E45)</f>
        <v>D1</v>
      </c>
      <c r="P45" s="81">
        <f>CONCATENATE(H45,I45)</f>
      </c>
      <c r="Q45" s="81">
        <v>1</v>
      </c>
    </row>
    <row r="46" spans="1:17" ht="18" customHeight="1">
      <c r="A46" s="106">
        <v>58</v>
      </c>
      <c r="B46" s="163" t="s">
        <v>149</v>
      </c>
      <c r="C46" s="100" t="s">
        <v>52</v>
      </c>
      <c r="D46" s="55" t="s">
        <v>19</v>
      </c>
      <c r="E46" s="54">
        <v>10</v>
      </c>
      <c r="F46" s="56">
        <v>0</v>
      </c>
      <c r="G46" s="57">
        <f>IF($E46="","",INDEX('1. závod'!$A:$CL,$E46+3,INDEX('Základní list'!$B:$B,MATCH($D46,'Základní list'!$A:$A,0),1)+2))</f>
        <v>6.5</v>
      </c>
      <c r="H46" s="53"/>
      <c r="I46" s="58"/>
      <c r="J46" s="59">
        <f>IF($I46="","",INDEX(#REF!,$I46+3,INDEX('Základní list'!$B:$B,MATCH($H46,'Základní list'!$A:$A,0),1)))</f>
      </c>
      <c r="K46" s="60">
        <f>IF($I46="","",INDEX(#REF!,$I46+3,INDEX('Základní list'!$B:$B,MATCH($H46,'Základní list'!$A:$A,0),1)+2))</f>
      </c>
      <c r="L46" s="61">
        <v>0</v>
      </c>
      <c r="M46" s="62">
        <v>6.5</v>
      </c>
      <c r="N46" s="80">
        <v>29</v>
      </c>
      <c r="O46" s="81" t="str">
        <f>CONCATENATE(D46,E46)</f>
        <v>D10</v>
      </c>
      <c r="P46" s="81">
        <f>CONCATENATE(H46,I46)</f>
      </c>
      <c r="Q46" s="81">
        <v>1</v>
      </c>
    </row>
    <row r="47" spans="1:17" ht="18" customHeight="1">
      <c r="A47" s="106">
        <v>1</v>
      </c>
      <c r="B47" s="163" t="s">
        <v>92</v>
      </c>
      <c r="C47" s="100" t="s">
        <v>52</v>
      </c>
      <c r="D47" s="55" t="s">
        <v>22</v>
      </c>
      <c r="E47" s="54">
        <v>1</v>
      </c>
      <c r="F47" s="56">
        <f>IF($E47="","",INDEX('1. závod'!$A:$CM,$E47+3,INDEX('Základní list'!$B:$B,MATCH($D47,'Základní list'!$A:$A,0),1)))</f>
        <v>0</v>
      </c>
      <c r="G47" s="57">
        <f>IF($E47="","",INDEX('1. závod'!$A:$CL,$E47+3,INDEX('Základní list'!$B:$B,MATCH($D47,'Základní list'!$A:$A,0),1)+2))</f>
        <v>7.5</v>
      </c>
      <c r="H47" s="53"/>
      <c r="I47" s="58"/>
      <c r="J47" s="59">
        <f>IF($I47="","",INDEX(#REF!,$I47+3,INDEX('Základní list'!$B:$B,MATCH($H47,'Základní list'!$A:$A,0),1)))</f>
      </c>
      <c r="K47" s="60">
        <f>IF($I47="","",INDEX(#REF!,$I47+3,INDEX('Základní list'!$B:$B,MATCH($H47,'Základní list'!$A:$A,0),1)+2))</f>
      </c>
      <c r="L47" s="61">
        <v>0</v>
      </c>
      <c r="M47" s="62">
        <v>7.5</v>
      </c>
      <c r="N47" s="80">
        <v>29</v>
      </c>
      <c r="O47" s="81" t="str">
        <f>CONCATENATE(D47,E47)</f>
        <v>C1</v>
      </c>
      <c r="P47" s="81">
        <f>CONCATENATE(H47,I47)</f>
      </c>
      <c r="Q47" s="81">
        <v>1</v>
      </c>
    </row>
    <row r="48" spans="1:17" ht="18" customHeight="1">
      <c r="A48" s="106">
        <v>4</v>
      </c>
      <c r="B48" s="163" t="s">
        <v>95</v>
      </c>
      <c r="C48" s="100" t="s">
        <v>52</v>
      </c>
      <c r="D48" s="55" t="s">
        <v>22</v>
      </c>
      <c r="E48" s="54">
        <v>7</v>
      </c>
      <c r="F48" s="56">
        <f>IF($E48="","",INDEX('1. závod'!$A:$CM,$E48+3,INDEX('Základní list'!$B:$B,MATCH($D48,'Základní list'!$A:$A,0),1)))</f>
        <v>0</v>
      </c>
      <c r="G48" s="57">
        <f>IF($E48="","",INDEX('1. závod'!$A:$CL,$E48+3,INDEX('Základní list'!$B:$B,MATCH($D48,'Základní list'!$A:$A,0),1)+2))</f>
        <v>7.5</v>
      </c>
      <c r="H48" s="53"/>
      <c r="I48" s="58"/>
      <c r="J48" s="59">
        <f>IF($I48="","",INDEX(#REF!,$I48+3,INDEX('Základní list'!$B:$B,MATCH($H48,'Základní list'!$A:$A,0),1)))</f>
      </c>
      <c r="K48" s="60">
        <f>IF($I48="","",INDEX(#REF!,$I48+3,INDEX('Základní list'!$B:$B,MATCH($H48,'Základní list'!$A:$A,0),1)+2))</f>
      </c>
      <c r="L48" s="61">
        <v>0</v>
      </c>
      <c r="M48" s="62">
        <v>7.5</v>
      </c>
      <c r="N48" s="80">
        <v>29</v>
      </c>
      <c r="O48" s="81" t="str">
        <f>CONCATENATE(D48,E48)</f>
        <v>C7</v>
      </c>
      <c r="P48" s="81">
        <f>CONCATENATE(H48,I48)</f>
      </c>
      <c r="Q48" s="81">
        <v>1</v>
      </c>
    </row>
    <row r="49" spans="1:17" ht="18" customHeight="1">
      <c r="A49" s="106">
        <v>5</v>
      </c>
      <c r="B49" s="163" t="s">
        <v>96</v>
      </c>
      <c r="C49" s="100" t="s">
        <v>52</v>
      </c>
      <c r="D49" s="55" t="s">
        <v>22</v>
      </c>
      <c r="E49" s="54">
        <v>4</v>
      </c>
      <c r="F49" s="56">
        <f>IF($E49="","",INDEX('1. závod'!$A:$CM,$E49+3,INDEX('Základní list'!$B:$B,MATCH($D49,'Základní list'!$A:$A,0),1)))</f>
        <v>0</v>
      </c>
      <c r="G49" s="57">
        <f>IF($E49="","",INDEX('1. závod'!$A:$CL,$E49+3,INDEX('Základní list'!$B:$B,MATCH($D49,'Základní list'!$A:$A,0),1)+2))</f>
        <v>7.5</v>
      </c>
      <c r="H49" s="53"/>
      <c r="I49" s="58"/>
      <c r="J49" s="59">
        <f>IF($I49="","",INDEX(#REF!,$I49+3,INDEX('Základní list'!$B:$B,MATCH($H49,'Základní list'!$A:$A,0),1)))</f>
      </c>
      <c r="K49" s="60">
        <f>IF($I49="","",INDEX(#REF!,$I49+3,INDEX('Základní list'!$B:$B,MATCH($H49,'Základní list'!$A:$A,0),1)+2))</f>
      </c>
      <c r="L49" s="61">
        <v>0</v>
      </c>
      <c r="M49" s="62">
        <v>7.5</v>
      </c>
      <c r="N49" s="80">
        <v>29</v>
      </c>
      <c r="O49" s="81" t="str">
        <f>CONCATENATE(D49,E49)</f>
        <v>C4</v>
      </c>
      <c r="P49" s="81">
        <f>CONCATENATE(H49,I49)</f>
      </c>
      <c r="Q49" s="81">
        <v>1</v>
      </c>
    </row>
    <row r="50" spans="1:17" ht="18" customHeight="1">
      <c r="A50" s="106">
        <v>12</v>
      </c>
      <c r="B50" s="163" t="s">
        <v>103</v>
      </c>
      <c r="C50" s="100" t="s">
        <v>52</v>
      </c>
      <c r="D50" s="55" t="s">
        <v>22</v>
      </c>
      <c r="E50" s="54">
        <v>8</v>
      </c>
      <c r="F50" s="56">
        <f>IF($E50="","",INDEX('1. závod'!$A:$CM,$E50+3,INDEX('Základní list'!$B:$B,MATCH($D50,'Základní list'!$A:$A,0),1)))</f>
        <v>0</v>
      </c>
      <c r="G50" s="57">
        <f>IF($E50="","",INDEX('1. závod'!$A:$CL,$E50+3,INDEX('Základní list'!$B:$B,MATCH($D50,'Základní list'!$A:$A,0),1)+2))</f>
        <v>7.5</v>
      </c>
      <c r="H50" s="53"/>
      <c r="I50" s="58"/>
      <c r="J50" s="59">
        <f>IF($I50="","",INDEX(#REF!,$I50+3,INDEX('Základní list'!$B:$B,MATCH($H50,'Základní list'!$A:$A,0),1)))</f>
      </c>
      <c r="K50" s="60">
        <f>IF($I50="","",INDEX(#REF!,$I50+3,INDEX('Základní list'!$B:$B,MATCH($H50,'Základní list'!$A:$A,0),1)+2))</f>
      </c>
      <c r="L50" s="61">
        <v>0</v>
      </c>
      <c r="M50" s="62">
        <v>7.5</v>
      </c>
      <c r="N50" s="80">
        <v>29</v>
      </c>
      <c r="O50" s="81" t="str">
        <f>CONCATENATE(D50,E50)</f>
        <v>C8</v>
      </c>
      <c r="P50" s="81">
        <f>CONCATENATE(H50,I50)</f>
      </c>
      <c r="Q50" s="81">
        <v>1</v>
      </c>
    </row>
    <row r="51" spans="1:17" ht="18" customHeight="1">
      <c r="A51" s="106">
        <v>13</v>
      </c>
      <c r="B51" s="163" t="s">
        <v>104</v>
      </c>
      <c r="C51" s="100" t="s">
        <v>52</v>
      </c>
      <c r="D51" s="55" t="s">
        <v>22</v>
      </c>
      <c r="E51" s="54">
        <v>6</v>
      </c>
      <c r="F51" s="56">
        <f>IF($E51="","",INDEX('1. závod'!$A:$CM,$E51+3,INDEX('Základní list'!$B:$B,MATCH($D51,'Základní list'!$A:$A,0),1)))</f>
        <v>0</v>
      </c>
      <c r="G51" s="57">
        <f>IF($E51="","",INDEX('1. závod'!$A:$CL,$E51+3,INDEX('Základní list'!$B:$B,MATCH($D51,'Základní list'!$A:$A,0),1)+2))</f>
        <v>7.5</v>
      </c>
      <c r="H51" s="53"/>
      <c r="I51" s="58"/>
      <c r="J51" s="59">
        <f>IF($I51="","",INDEX(#REF!,$I51+3,INDEX('Základní list'!$B:$B,MATCH($H51,'Základní list'!$A:$A,0),1)))</f>
      </c>
      <c r="K51" s="60">
        <f>IF($I51="","",INDEX(#REF!,$I51+3,INDEX('Základní list'!$B:$B,MATCH($H51,'Základní list'!$A:$A,0),1)+2))</f>
      </c>
      <c r="L51" s="61">
        <v>0</v>
      </c>
      <c r="M51" s="62">
        <v>7.5</v>
      </c>
      <c r="N51" s="80">
        <v>29</v>
      </c>
      <c r="O51" s="81" t="str">
        <f>CONCATENATE(D51,E51)</f>
        <v>C6</v>
      </c>
      <c r="P51" s="81">
        <f>CONCATENATE(H51,I51)</f>
      </c>
      <c r="Q51" s="81">
        <v>1</v>
      </c>
    </row>
    <row r="52" spans="1:17" ht="18" customHeight="1">
      <c r="A52" s="106">
        <v>27</v>
      </c>
      <c r="B52" s="163" t="s">
        <v>117</v>
      </c>
      <c r="C52" s="100" t="s">
        <v>52</v>
      </c>
      <c r="D52" s="55" t="s">
        <v>22</v>
      </c>
      <c r="E52" s="54">
        <v>10</v>
      </c>
      <c r="F52" s="56">
        <v>0</v>
      </c>
      <c r="G52" s="57">
        <f>IF($E52="","",INDEX('1. závod'!$A:$CL,$E52+3,INDEX('Základní list'!$B:$B,MATCH($D52,'Základní list'!$A:$A,0),1)+2))</f>
        <v>7.5</v>
      </c>
      <c r="H52" s="53"/>
      <c r="I52" s="58"/>
      <c r="J52" s="59">
        <f>IF($I52="","",INDEX(#REF!,$I52+3,INDEX('Základní list'!$B:$B,MATCH($H52,'Základní list'!$A:$A,0),1)))</f>
      </c>
      <c r="K52" s="60">
        <f>IF($I52="","",INDEX(#REF!,$I52+3,INDEX('Základní list'!$B:$B,MATCH($H52,'Základní list'!$A:$A,0),1)+2))</f>
      </c>
      <c r="L52" s="61">
        <v>0</v>
      </c>
      <c r="M52" s="62">
        <v>7.5</v>
      </c>
      <c r="N52" s="80">
        <v>29</v>
      </c>
      <c r="O52" s="81" t="str">
        <f>CONCATENATE(D52,E52)</f>
        <v>C10</v>
      </c>
      <c r="P52" s="81">
        <f>CONCATENATE(H52,I52)</f>
      </c>
      <c r="Q52" s="81">
        <v>1</v>
      </c>
    </row>
    <row r="53" spans="1:17" ht="18" customHeight="1">
      <c r="A53" s="106">
        <v>46</v>
      </c>
      <c r="B53" s="163" t="s">
        <v>140</v>
      </c>
      <c r="C53" s="100" t="s">
        <v>52</v>
      </c>
      <c r="D53" s="55" t="s">
        <v>22</v>
      </c>
      <c r="E53" s="54">
        <v>11</v>
      </c>
      <c r="F53" s="56">
        <v>0</v>
      </c>
      <c r="G53" s="57">
        <f>IF($E53="","",INDEX('1. závod'!$A:$CL,$E53+3,INDEX('Základní list'!$B:$B,MATCH($D53,'Základní list'!$A:$A,0),1)+2))</f>
        <v>7.5</v>
      </c>
      <c r="H53" s="53"/>
      <c r="I53" s="58"/>
      <c r="J53" s="59">
        <f>IF($I53="","",INDEX(#REF!,$I53+3,INDEX('Základní list'!$B:$B,MATCH($H53,'Základní list'!$A:$A,0),1)))</f>
      </c>
      <c r="K53" s="60">
        <f>IF($I53="","",INDEX(#REF!,$I53+3,INDEX('Základní list'!$B:$B,MATCH($H53,'Základní list'!$A:$A,0),1)+2))</f>
      </c>
      <c r="L53" s="61">
        <v>0</v>
      </c>
      <c r="M53" s="62">
        <v>7.5</v>
      </c>
      <c r="N53" s="80">
        <v>29</v>
      </c>
      <c r="O53" s="81" t="str">
        <f>CONCATENATE(D53,E53)</f>
        <v>C11</v>
      </c>
      <c r="P53" s="81">
        <f>CONCATENATE(H53,I53)</f>
      </c>
      <c r="Q53" s="81">
        <v>1</v>
      </c>
    </row>
    <row r="54" spans="1:17" ht="18" customHeight="1">
      <c r="A54" s="106">
        <v>3</v>
      </c>
      <c r="B54" s="163" t="s">
        <v>94</v>
      </c>
      <c r="C54" s="100" t="s">
        <v>52</v>
      </c>
      <c r="D54" s="55" t="s">
        <v>23</v>
      </c>
      <c r="E54" s="54">
        <v>2</v>
      </c>
      <c r="F54" s="56">
        <f>IF($E54="","",INDEX('1. závod'!$A:$CM,$E54+3,INDEX('Základní list'!$B:$B,MATCH($D54,'Základní list'!$A:$A,0),1)))</f>
        <v>0</v>
      </c>
      <c r="G54" s="57">
        <f>IF($E54="","",INDEX('1. závod'!$A:$CL,$E54+3,INDEX('Základní list'!$B:$B,MATCH($D54,'Základní list'!$A:$A,0),1)+2))</f>
        <v>8</v>
      </c>
      <c r="H54" s="53"/>
      <c r="I54" s="58"/>
      <c r="J54" s="59">
        <f>IF($I54="","",INDEX(#REF!,$I54+3,INDEX('Základní list'!$B:$B,MATCH($H54,'Základní list'!$A:$A,0),1)))</f>
      </c>
      <c r="K54" s="60">
        <f>IF($I54="","",INDEX(#REF!,$I54+3,INDEX('Základní list'!$B:$B,MATCH($H54,'Základní list'!$A:$A,0),1)+2))</f>
      </c>
      <c r="L54" s="61">
        <v>0</v>
      </c>
      <c r="M54" s="62">
        <v>8</v>
      </c>
      <c r="N54" s="80">
        <v>29</v>
      </c>
      <c r="O54" s="81" t="str">
        <f>CONCATENATE(D54,E54)</f>
        <v>B2</v>
      </c>
      <c r="P54" s="81">
        <f>CONCATENATE(H54,I54)</f>
      </c>
      <c r="Q54" s="81">
        <v>1</v>
      </c>
    </row>
    <row r="55" spans="1:17" ht="18" customHeight="1">
      <c r="A55" s="106">
        <v>11</v>
      </c>
      <c r="B55" s="163" t="s">
        <v>102</v>
      </c>
      <c r="C55" s="100" t="s">
        <v>52</v>
      </c>
      <c r="D55" s="55" t="s">
        <v>23</v>
      </c>
      <c r="E55" s="54">
        <v>3</v>
      </c>
      <c r="F55" s="56">
        <f>IF($E55="","",INDEX('1. závod'!$A:$CM,$E55+3,INDEX('Základní list'!$B:$B,MATCH($D55,'Základní list'!$A:$A,0),1)))</f>
        <v>0</v>
      </c>
      <c r="G55" s="57">
        <f>IF($E55="","",INDEX('1. závod'!$A:$CL,$E55+3,INDEX('Základní list'!$B:$B,MATCH($D55,'Základní list'!$A:$A,0),1)+2))</f>
        <v>8</v>
      </c>
      <c r="H55" s="53"/>
      <c r="I55" s="58"/>
      <c r="J55" s="59">
        <f>IF($I55="","",INDEX(#REF!,$I55+3,INDEX('Základní list'!$B:$B,MATCH($H55,'Základní list'!$A:$A,0),1)))</f>
      </c>
      <c r="K55" s="60">
        <f>IF($I55="","",INDEX(#REF!,$I55+3,INDEX('Základní list'!$B:$B,MATCH($H55,'Základní list'!$A:$A,0),1)+2))</f>
      </c>
      <c r="L55" s="61">
        <v>0</v>
      </c>
      <c r="M55" s="62">
        <v>8</v>
      </c>
      <c r="N55" s="80">
        <v>29</v>
      </c>
      <c r="O55" s="81" t="str">
        <f>CONCATENATE(D55,E55)</f>
        <v>B3</v>
      </c>
      <c r="P55" s="81">
        <f>CONCATENATE(H55,I55)</f>
      </c>
      <c r="Q55" s="81">
        <v>1</v>
      </c>
    </row>
    <row r="56" spans="1:17" ht="18" customHeight="1">
      <c r="A56" s="106">
        <v>35</v>
      </c>
      <c r="B56" s="163" t="s">
        <v>161</v>
      </c>
      <c r="C56" s="100" t="s">
        <v>52</v>
      </c>
      <c r="D56" s="55" t="s">
        <v>23</v>
      </c>
      <c r="E56" s="54">
        <v>4</v>
      </c>
      <c r="F56" s="56">
        <v>0</v>
      </c>
      <c r="G56" s="57">
        <f>IF($E56="","",INDEX('1. závod'!$A:$CL,$E56+3,INDEX('Základní list'!$B:$B,MATCH($D56,'Základní list'!$A:$A,0),1)+2))</f>
        <v>8</v>
      </c>
      <c r="H56" s="53"/>
      <c r="I56" s="58"/>
      <c r="J56" s="59">
        <f>IF($I56="","",INDEX(#REF!,$I56+3,INDEX('Základní list'!$B:$B,MATCH($H56,'Základní list'!$A:$A,0),1)))</f>
      </c>
      <c r="K56" s="60">
        <f>IF($I56="","",INDEX(#REF!,$I56+3,INDEX('Základní list'!$B:$B,MATCH($H56,'Základní list'!$A:$A,0),1)+2))</f>
      </c>
      <c r="L56" s="61">
        <v>0</v>
      </c>
      <c r="M56" s="62">
        <v>8</v>
      </c>
      <c r="N56" s="80">
        <v>29</v>
      </c>
      <c r="O56" s="81" t="str">
        <f>CONCATENATE(D56,E56)</f>
        <v>B4</v>
      </c>
      <c r="P56" s="81">
        <f>CONCATENATE(H56,I56)</f>
      </c>
      <c r="Q56" s="81">
        <v>1</v>
      </c>
    </row>
    <row r="57" spans="1:17" ht="18" customHeight="1">
      <c r="A57" s="106">
        <v>36</v>
      </c>
      <c r="B57" s="163" t="s">
        <v>132</v>
      </c>
      <c r="C57" s="100" t="s">
        <v>52</v>
      </c>
      <c r="D57" s="55" t="s">
        <v>23</v>
      </c>
      <c r="E57" s="54">
        <v>7</v>
      </c>
      <c r="F57" s="56">
        <v>0</v>
      </c>
      <c r="G57" s="57">
        <f>IF($E57="","",INDEX('1. závod'!$A:$CL,$E57+3,INDEX('Základní list'!$B:$B,MATCH($D57,'Základní list'!$A:$A,0),1)+2))</f>
        <v>8</v>
      </c>
      <c r="H57" s="53"/>
      <c r="I57" s="58"/>
      <c r="J57" s="59">
        <f>IF($I57="","",INDEX(#REF!,$I57+3,INDEX('Základní list'!$B:$B,MATCH($H57,'Základní list'!$A:$A,0),1)))</f>
      </c>
      <c r="K57" s="60">
        <f>IF($I57="","",INDEX(#REF!,$I57+3,INDEX('Základní list'!$B:$B,MATCH($H57,'Základní list'!$A:$A,0),1)+2))</f>
      </c>
      <c r="L57" s="61">
        <v>0</v>
      </c>
      <c r="M57" s="62">
        <v>8</v>
      </c>
      <c r="N57" s="80">
        <v>29</v>
      </c>
      <c r="O57" s="81" t="str">
        <f>CONCATENATE(D57,E57)</f>
        <v>B7</v>
      </c>
      <c r="P57" s="81">
        <f>CONCATENATE(H57,I57)</f>
      </c>
      <c r="Q57" s="81">
        <v>1</v>
      </c>
    </row>
    <row r="58" spans="1:17" ht="18" customHeight="1">
      <c r="A58" s="106">
        <v>40</v>
      </c>
      <c r="B58" s="163" t="s">
        <v>162</v>
      </c>
      <c r="C58" s="100" t="s">
        <v>55</v>
      </c>
      <c r="D58" s="55" t="s">
        <v>23</v>
      </c>
      <c r="E58" s="54">
        <v>8</v>
      </c>
      <c r="F58" s="56">
        <v>0</v>
      </c>
      <c r="G58" s="57">
        <f>IF($E58="","",INDEX('1. závod'!$A:$CL,$E58+3,INDEX('Základní list'!$B:$B,MATCH($D58,'Základní list'!$A:$A,0),1)+2))</f>
        <v>8</v>
      </c>
      <c r="H58" s="53"/>
      <c r="I58" s="58"/>
      <c r="J58" s="59">
        <f>IF($I58="","",INDEX(#REF!,$I58+3,INDEX('Základní list'!$B:$B,MATCH($H58,'Základní list'!$A:$A,0),1)))</f>
      </c>
      <c r="K58" s="60">
        <f>IF($I58="","",INDEX(#REF!,$I58+3,INDEX('Základní list'!$B:$B,MATCH($H58,'Základní list'!$A:$A,0),1)+2))</f>
      </c>
      <c r="L58" s="61">
        <v>0</v>
      </c>
      <c r="M58" s="62">
        <v>8</v>
      </c>
      <c r="N58" s="80">
        <v>29</v>
      </c>
      <c r="O58" s="81" t="str">
        <f>CONCATENATE(D58,E58)</f>
        <v>B8</v>
      </c>
      <c r="P58" s="81">
        <f>CONCATENATE(H58,I58)</f>
      </c>
      <c r="Q58" s="81">
        <v>1</v>
      </c>
    </row>
    <row r="59" spans="1:17" ht="18" customHeight="1">
      <c r="A59" s="106">
        <v>48</v>
      </c>
      <c r="B59" s="163" t="s">
        <v>142</v>
      </c>
      <c r="C59" s="100" t="s">
        <v>52</v>
      </c>
      <c r="D59" s="55" t="s">
        <v>23</v>
      </c>
      <c r="E59" s="54">
        <v>5</v>
      </c>
      <c r="F59" s="56">
        <v>0</v>
      </c>
      <c r="G59" s="57">
        <f>IF($E59="","",INDEX('1. závod'!$A:$CL,$E59+3,INDEX('Základní list'!$B:$B,MATCH($D59,'Základní list'!$A:$A,0),1)+2))</f>
        <v>8</v>
      </c>
      <c r="H59" s="53"/>
      <c r="I59" s="58"/>
      <c r="J59" s="59">
        <f>IF($I59="","",INDEX(#REF!,$I59+3,INDEX('Základní list'!$B:$B,MATCH($H59,'Základní list'!$A:$A,0),1)))</f>
      </c>
      <c r="K59" s="60">
        <f>IF($I59="","",INDEX(#REF!,$I59+3,INDEX('Základní list'!$B:$B,MATCH($H59,'Základní list'!$A:$A,0),1)+2))</f>
      </c>
      <c r="L59" s="61">
        <v>0</v>
      </c>
      <c r="M59" s="62">
        <v>8</v>
      </c>
      <c r="N59" s="80">
        <v>29</v>
      </c>
      <c r="O59" s="81" t="str">
        <f>CONCATENATE(D59,E59)</f>
        <v>B5</v>
      </c>
      <c r="P59" s="81">
        <f>CONCATENATE(H59,I59)</f>
      </c>
      <c r="Q59" s="81">
        <v>1</v>
      </c>
    </row>
    <row r="60" spans="1:17" ht="18" customHeight="1">
      <c r="A60" s="106">
        <v>63</v>
      </c>
      <c r="B60" s="163" t="s">
        <v>155</v>
      </c>
      <c r="C60" s="100" t="s">
        <v>52</v>
      </c>
      <c r="D60" s="55" t="s">
        <v>23</v>
      </c>
      <c r="E60" s="54">
        <v>6</v>
      </c>
      <c r="F60" s="56">
        <v>0</v>
      </c>
      <c r="G60" s="57">
        <f>IF($E60="","",INDEX('1. závod'!$A:$CL,$E60+3,INDEX('Základní list'!$B:$B,MATCH($D60,'Základní list'!$A:$A,0),1)+2))</f>
        <v>8</v>
      </c>
      <c r="H60" s="53"/>
      <c r="I60" s="58"/>
      <c r="J60" s="59">
        <f>IF($I60="","",INDEX(#REF!,$I60+3,INDEX('Základní list'!$B:$B,MATCH($H60,'Základní list'!$A:$A,0),1)))</f>
      </c>
      <c r="K60" s="60">
        <f>IF($I60="","",INDEX(#REF!,$I60+3,INDEX('Základní list'!$B:$B,MATCH($H60,'Základní list'!$A:$A,0),1)+2))</f>
      </c>
      <c r="L60" s="61">
        <v>0</v>
      </c>
      <c r="M60" s="62">
        <v>8</v>
      </c>
      <c r="N60" s="80">
        <v>29</v>
      </c>
      <c r="O60" s="81" t="str">
        <f>CONCATENATE(D60,E60)</f>
        <v>B6</v>
      </c>
      <c r="P60" s="81">
        <f>CONCATENATE(H60,I60)</f>
      </c>
      <c r="Q60" s="81">
        <v>1</v>
      </c>
    </row>
    <row r="61" spans="1:17" ht="18" customHeight="1">
      <c r="A61" s="106">
        <v>8</v>
      </c>
      <c r="B61" s="163" t="s">
        <v>99</v>
      </c>
      <c r="C61" s="100" t="s">
        <v>55</v>
      </c>
      <c r="D61" s="55" t="s">
        <v>18</v>
      </c>
      <c r="E61" s="54">
        <v>11</v>
      </c>
      <c r="F61" s="56">
        <f>IF($E61="","",INDEX('1. závod'!$A:$CM,$E61+3,INDEX('Základní list'!$B:$B,MATCH($D61,'Základní list'!$A:$A,0),1)))</f>
        <v>0</v>
      </c>
      <c r="G61" s="57">
        <f>IF($E61="","",INDEX('1. závod'!$A:$CL,$E61+3,INDEX('Základní list'!$B:$B,MATCH($D61,'Základní list'!$A:$A,0),1)+2))</f>
        <v>8.5</v>
      </c>
      <c r="H61" s="53"/>
      <c r="I61" s="58"/>
      <c r="J61" s="59">
        <f>IF($I61="","",INDEX(#REF!,$I61+3,INDEX('Základní list'!$B:$B,MATCH($H61,'Základní list'!$A:$A,0),1)))</f>
      </c>
      <c r="K61" s="60">
        <f>IF($I61="","",INDEX(#REF!,$I61+3,INDEX('Základní list'!$B:$B,MATCH($H61,'Základní list'!$A:$A,0),1)+2))</f>
      </c>
      <c r="L61" s="61">
        <v>0</v>
      </c>
      <c r="M61" s="62">
        <v>8.5</v>
      </c>
      <c r="N61" s="80">
        <v>29</v>
      </c>
      <c r="O61" s="81" t="str">
        <f>CONCATENATE(D61,E61)</f>
        <v>A11</v>
      </c>
      <c r="P61" s="81">
        <f>CONCATENATE(H61,I61)</f>
      </c>
      <c r="Q61" s="81">
        <v>1</v>
      </c>
    </row>
    <row r="62" spans="1:17" ht="18" customHeight="1">
      <c r="A62" s="106">
        <v>21</v>
      </c>
      <c r="B62" s="163" t="s">
        <v>111</v>
      </c>
      <c r="C62" s="100" t="s">
        <v>52</v>
      </c>
      <c r="D62" s="55" t="s">
        <v>18</v>
      </c>
      <c r="E62" s="54">
        <v>8</v>
      </c>
      <c r="F62" s="56">
        <v>0</v>
      </c>
      <c r="G62" s="57">
        <f>IF($E62="","",INDEX('1. závod'!$A:$CL,$E62+3,INDEX('Základní list'!$B:$B,MATCH($D62,'Základní list'!$A:$A,0),1)+2))</f>
        <v>8.5</v>
      </c>
      <c r="H62" s="53"/>
      <c r="I62" s="58"/>
      <c r="J62" s="59">
        <f>IF($I62="","",INDEX(#REF!,$I62+3,INDEX('Základní list'!$B:$B,MATCH($H62,'Základní list'!$A:$A,0),1)))</f>
      </c>
      <c r="K62" s="60">
        <f>IF($I62="","",INDEX(#REF!,$I62+3,INDEX('Základní list'!$B:$B,MATCH($H62,'Základní list'!$A:$A,0),1)+2))</f>
      </c>
      <c r="L62" s="61">
        <v>0</v>
      </c>
      <c r="M62" s="62">
        <v>8.5</v>
      </c>
      <c r="N62" s="80">
        <v>29</v>
      </c>
      <c r="O62" s="81" t="str">
        <f>CONCATENATE(D62,E62)</f>
        <v>A8</v>
      </c>
      <c r="P62" s="81">
        <f>CONCATENATE(H62,I62)</f>
      </c>
      <c r="Q62" s="81">
        <v>1</v>
      </c>
    </row>
    <row r="63" spans="1:17" ht="18" customHeight="1">
      <c r="A63" s="106">
        <v>24</v>
      </c>
      <c r="B63" s="163" t="s">
        <v>114</v>
      </c>
      <c r="C63" s="100" t="s">
        <v>52</v>
      </c>
      <c r="D63" s="55" t="s">
        <v>18</v>
      </c>
      <c r="E63" s="54">
        <v>10</v>
      </c>
      <c r="F63" s="56">
        <v>0</v>
      </c>
      <c r="G63" s="57">
        <f>IF($E63="","",INDEX('1. závod'!$A:$CL,$E63+3,INDEX('Základní list'!$B:$B,MATCH($D63,'Základní list'!$A:$A,0),1)+2))</f>
        <v>8.5</v>
      </c>
      <c r="H63" s="53"/>
      <c r="I63" s="58"/>
      <c r="J63" s="59">
        <f>IF($I63="","",INDEX(#REF!,$I63+3,INDEX('Základní list'!$B:$B,MATCH($H63,'Základní list'!$A:$A,0),1)))</f>
      </c>
      <c r="K63" s="60">
        <f>IF($I63="","",INDEX(#REF!,$I63+3,INDEX('Základní list'!$B:$B,MATCH($H63,'Základní list'!$A:$A,0),1)+2))</f>
      </c>
      <c r="L63" s="61">
        <v>0</v>
      </c>
      <c r="M63" s="62">
        <v>8.5</v>
      </c>
      <c r="N63" s="80">
        <v>29</v>
      </c>
      <c r="O63" s="81" t="str">
        <f>CONCATENATE(D63,E63)</f>
        <v>A10</v>
      </c>
      <c r="P63" s="81">
        <f>CONCATENATE(H63,I63)</f>
      </c>
      <c r="Q63" s="81">
        <v>1</v>
      </c>
    </row>
    <row r="64" spans="1:17" ht="18" customHeight="1">
      <c r="A64" s="106">
        <v>30</v>
      </c>
      <c r="B64" s="96" t="s">
        <v>127</v>
      </c>
      <c r="C64" s="100" t="s">
        <v>52</v>
      </c>
      <c r="D64" s="55" t="s">
        <v>18</v>
      </c>
      <c r="E64" s="54">
        <v>7</v>
      </c>
      <c r="F64" s="56">
        <v>0</v>
      </c>
      <c r="G64" s="57">
        <f>IF($E64="","",INDEX('1. závod'!$A:$CL,$E64+3,INDEX('Základní list'!$B:$B,MATCH($D64,'Základní list'!$A:$A,0),1)+2))</f>
        <v>8.5</v>
      </c>
      <c r="H64" s="53"/>
      <c r="I64" s="58"/>
      <c r="J64" s="59">
        <f>IF($I64="","",INDEX(#REF!,$I64+3,INDEX('Základní list'!$B:$B,MATCH($H64,'Základní list'!$A:$A,0),1)))</f>
      </c>
      <c r="K64" s="60">
        <f>IF($I64="","",INDEX(#REF!,$I64+3,INDEX('Základní list'!$B:$B,MATCH($H64,'Základní list'!$A:$A,0),1)+2))</f>
      </c>
      <c r="L64" s="61">
        <v>0</v>
      </c>
      <c r="M64" s="62">
        <v>8.5</v>
      </c>
      <c r="N64" s="80">
        <v>29</v>
      </c>
      <c r="O64" s="81" t="str">
        <f>CONCATENATE(D64,E64)</f>
        <v>A7</v>
      </c>
      <c r="P64" s="81">
        <f>CONCATENATE(H64,I64)</f>
      </c>
      <c r="Q64" s="81">
        <v>1</v>
      </c>
    </row>
    <row r="65" spans="1:17" ht="18" customHeight="1">
      <c r="A65" s="106">
        <v>49</v>
      </c>
      <c r="B65" s="163" t="s">
        <v>159</v>
      </c>
      <c r="C65" s="100" t="s">
        <v>52</v>
      </c>
      <c r="D65" s="55" t="s">
        <v>18</v>
      </c>
      <c r="E65" s="54">
        <v>9</v>
      </c>
      <c r="F65" s="56">
        <v>0</v>
      </c>
      <c r="G65" s="57">
        <f>IF($E65="","",INDEX('1. závod'!$A:$CL,$E65+3,INDEX('Základní list'!$B:$B,MATCH($D65,'Základní list'!$A:$A,0),1)+2))</f>
        <v>8.5</v>
      </c>
      <c r="H65" s="53"/>
      <c r="I65" s="58"/>
      <c r="J65" s="59">
        <f>IF($I65="","",INDEX(#REF!,$I65+3,INDEX('Základní list'!$B:$B,MATCH($H65,'Základní list'!$A:$A,0),1)))</f>
      </c>
      <c r="K65" s="60">
        <f>IF($I65="","",INDEX(#REF!,$I65+3,INDEX('Základní list'!$B:$B,MATCH($H65,'Základní list'!$A:$A,0),1)+2))</f>
      </c>
      <c r="L65" s="61">
        <v>0</v>
      </c>
      <c r="M65" s="62">
        <v>8.5</v>
      </c>
      <c r="N65" s="80">
        <v>29</v>
      </c>
      <c r="O65" s="81" t="str">
        <f>CONCATENATE(D65,E65)</f>
        <v>A9</v>
      </c>
      <c r="P65" s="81">
        <f>CONCATENATE(H65,I65)</f>
      </c>
      <c r="Q65" s="81">
        <v>1</v>
      </c>
    </row>
    <row r="66" spans="1:17" ht="18" customHeight="1">
      <c r="A66" s="106">
        <v>51</v>
      </c>
      <c r="B66" s="163" t="s">
        <v>154</v>
      </c>
      <c r="C66" s="100" t="s">
        <v>55</v>
      </c>
      <c r="D66" s="55" t="s">
        <v>18</v>
      </c>
      <c r="E66" s="54">
        <v>5</v>
      </c>
      <c r="F66" s="56">
        <v>0</v>
      </c>
      <c r="G66" s="57">
        <f>IF($E66="","",INDEX('1. závod'!$A:$CL,$E66+3,INDEX('Základní list'!$B:$B,MATCH($D66,'Základní list'!$A:$A,0),1)+2))</f>
        <v>8.5</v>
      </c>
      <c r="H66" s="53"/>
      <c r="I66" s="58"/>
      <c r="J66" s="59">
        <f>IF($I66="","",INDEX(#REF!,$I66+3,INDEX('Základní list'!$B:$B,MATCH($H66,'Základní list'!$A:$A,0),1)))</f>
      </c>
      <c r="K66" s="60">
        <f>IF($I66="","",INDEX(#REF!,$I66+3,INDEX('Základní list'!$B:$B,MATCH($H66,'Základní list'!$A:$A,0),1)+2))</f>
      </c>
      <c r="L66" s="61">
        <v>0</v>
      </c>
      <c r="M66" s="62">
        <v>8.5</v>
      </c>
      <c r="N66" s="80">
        <v>29</v>
      </c>
      <c r="O66" s="81" t="str">
        <f>CONCATENATE(D66,E66)</f>
        <v>A5</v>
      </c>
      <c r="P66" s="81">
        <f>CONCATENATE(H66,I66)</f>
      </c>
      <c r="Q66" s="81">
        <v>1</v>
      </c>
    </row>
    <row r="67" spans="1:17" ht="18" customHeight="1">
      <c r="A67" s="106">
        <v>55</v>
      </c>
      <c r="B67" s="163" t="s">
        <v>147</v>
      </c>
      <c r="C67" s="100" t="s">
        <v>52</v>
      </c>
      <c r="D67" s="55" t="s">
        <v>20</v>
      </c>
      <c r="E67" s="54">
        <v>5</v>
      </c>
      <c r="F67" s="56">
        <v>0</v>
      </c>
      <c r="G67" s="57">
        <f>IF($E67="","",INDEX('1. závod'!$A:$CL,$E67+3,INDEX('Základní list'!$B:$B,MATCH($D67,'Základní list'!$A:$A,0),1)+2))</f>
        <v>9.5</v>
      </c>
      <c r="H67" s="53"/>
      <c r="I67" s="58"/>
      <c r="J67" s="59">
        <f>IF($I67="","",INDEX(#REF!,$I67+3,INDEX('Základní list'!$B:$B,MATCH($H67,'Základní list'!$A:$A,0),1)))</f>
      </c>
      <c r="K67" s="60">
        <f>IF($I67="","",INDEX(#REF!,$I67+3,INDEX('Základní list'!$B:$B,MATCH($H67,'Základní list'!$A:$A,0),1)+2))</f>
      </c>
      <c r="L67" s="61">
        <v>0</v>
      </c>
      <c r="M67" s="62">
        <v>9.5</v>
      </c>
      <c r="N67" s="80">
        <v>29</v>
      </c>
      <c r="O67" s="81" t="str">
        <f>CONCATENATE(D67,E67)</f>
        <v>E5</v>
      </c>
      <c r="P67" s="81">
        <f>CONCATENATE(H67,I67)</f>
      </c>
      <c r="Q67" s="81">
        <v>1</v>
      </c>
    </row>
    <row r="68" spans="1:17" ht="18" customHeight="1">
      <c r="A68" s="106">
        <v>56</v>
      </c>
      <c r="B68" s="163" t="s">
        <v>158</v>
      </c>
      <c r="C68" s="100" t="s">
        <v>55</v>
      </c>
      <c r="D68" s="55" t="s">
        <v>20</v>
      </c>
      <c r="E68" s="54">
        <v>7</v>
      </c>
      <c r="F68" s="56">
        <v>0</v>
      </c>
      <c r="G68" s="57">
        <f>IF($E68="","",INDEX('1. závod'!$A:$CL,$E68+3,INDEX('Základní list'!$B:$B,MATCH($D68,'Základní list'!$A:$A,0),1)+2))</f>
        <v>9.5</v>
      </c>
      <c r="H68" s="53"/>
      <c r="I68" s="58"/>
      <c r="J68" s="59">
        <f>IF($I68="","",INDEX(#REF!,$I68+3,INDEX('Základní list'!$B:$B,MATCH($H68,'Základní list'!$A:$A,0),1)))</f>
      </c>
      <c r="K68" s="60">
        <f>IF($I68="","",INDEX(#REF!,$I68+3,INDEX('Základní list'!$B:$B,MATCH($H68,'Základní list'!$A:$A,0),1)+2))</f>
      </c>
      <c r="L68" s="61">
        <v>0</v>
      </c>
      <c r="M68" s="62">
        <v>9.5</v>
      </c>
      <c r="N68" s="80">
        <v>29</v>
      </c>
      <c r="O68" s="81" t="str">
        <f>CONCATENATE(D68,E68)</f>
        <v>E7</v>
      </c>
      <c r="P68" s="81">
        <f>CONCATENATE(H68,I68)</f>
      </c>
      <c r="Q68" s="81">
        <v>1</v>
      </c>
    </row>
    <row r="69" spans="1:17" ht="18" customHeight="1">
      <c r="A69" s="106">
        <v>59</v>
      </c>
      <c r="B69" s="163" t="s">
        <v>150</v>
      </c>
      <c r="C69" s="100" t="s">
        <v>52</v>
      </c>
      <c r="D69" s="55" t="s">
        <v>20</v>
      </c>
      <c r="E69" s="54">
        <v>3</v>
      </c>
      <c r="F69" s="56">
        <v>0</v>
      </c>
      <c r="G69" s="57">
        <f>IF($E69="","",INDEX('1. závod'!$A:$CL,$E69+3,INDEX('Základní list'!$B:$B,MATCH($D69,'Základní list'!$A:$A,0),1)+2))</f>
        <v>9.5</v>
      </c>
      <c r="H69" s="53"/>
      <c r="I69" s="58"/>
      <c r="J69" s="59">
        <f>IF($I69="","",INDEX(#REF!,$I69+3,INDEX('Základní list'!$B:$B,MATCH($H69,'Základní list'!$A:$A,0),1)))</f>
      </c>
      <c r="K69" s="60">
        <f>IF($I69="","",INDEX(#REF!,$I69+3,INDEX('Základní list'!$B:$B,MATCH($H69,'Základní list'!$A:$A,0),1)+2))</f>
      </c>
      <c r="L69" s="61">
        <v>0</v>
      </c>
      <c r="M69" s="62">
        <v>9.5</v>
      </c>
      <c r="N69" s="80">
        <v>29</v>
      </c>
      <c r="O69" s="81" t="str">
        <f>CONCATENATE(D69,E69)</f>
        <v>E3</v>
      </c>
      <c r="P69" s="81">
        <f>CONCATENATE(H69,I69)</f>
      </c>
      <c r="Q69" s="81">
        <v>1</v>
      </c>
    </row>
    <row r="70" spans="1:17" ht="18" customHeight="1">
      <c r="A70" s="106">
        <v>60</v>
      </c>
      <c r="B70" s="163" t="s">
        <v>151</v>
      </c>
      <c r="C70" s="100" t="s">
        <v>52</v>
      </c>
      <c r="D70" s="55" t="s">
        <v>20</v>
      </c>
      <c r="E70" s="54">
        <v>8</v>
      </c>
      <c r="F70" s="56">
        <v>0</v>
      </c>
      <c r="G70" s="57">
        <f>IF($E70="","",INDEX('1. závod'!$A:$CL,$E70+3,INDEX('Základní list'!$B:$B,MATCH($D70,'Základní list'!$A:$A,0),1)+2))</f>
        <v>9.5</v>
      </c>
      <c r="H70" s="53"/>
      <c r="I70" s="58"/>
      <c r="J70" s="59">
        <f>IF($I70="","",INDEX(#REF!,$I70+3,INDEX('Základní list'!$B:$B,MATCH($H70,'Základní list'!$A:$A,0),1)))</f>
      </c>
      <c r="K70" s="60">
        <f>IF($I70="","",INDEX(#REF!,$I70+3,INDEX('Základní list'!$B:$B,MATCH($H70,'Základní list'!$A:$A,0),1)+2))</f>
      </c>
      <c r="L70" s="61">
        <v>0</v>
      </c>
      <c r="M70" s="62">
        <v>9.5</v>
      </c>
      <c r="N70" s="80">
        <v>29</v>
      </c>
      <c r="O70" s="81" t="str">
        <f>CONCATENATE(D70,E70)</f>
        <v>E8</v>
      </c>
      <c r="P70" s="81">
        <f>CONCATENATE(H70,I70)</f>
      </c>
      <c r="Q70" s="81">
        <v>1</v>
      </c>
    </row>
    <row r="71" spans="1:17" ht="18" customHeight="1">
      <c r="A71" s="106">
        <v>57</v>
      </c>
      <c r="B71" s="163" t="s">
        <v>148</v>
      </c>
      <c r="C71" s="100" t="s">
        <v>52</v>
      </c>
      <c r="D71" s="55" t="s">
        <v>24</v>
      </c>
      <c r="E71" s="54">
        <v>2</v>
      </c>
      <c r="F71" s="56">
        <v>0</v>
      </c>
      <c r="G71" s="57">
        <f>IF($E71="","",INDEX('1. závod'!$A:$CL,$E71+3,INDEX('Základní list'!$B:$B,MATCH($D71,'Základní list'!$A:$A,0),1)+2))</f>
        <v>10</v>
      </c>
      <c r="H71" s="53"/>
      <c r="I71" s="58"/>
      <c r="J71" s="59">
        <f>IF($I71="","",INDEX(#REF!,$I71+3,INDEX('Základní list'!$B:$B,MATCH($H71,'Základní list'!$A:$A,0),1)))</f>
      </c>
      <c r="K71" s="60">
        <f>IF($I71="","",INDEX(#REF!,$I71+3,INDEX('Základní list'!$B:$B,MATCH($H71,'Základní list'!$A:$A,0),1)+2))</f>
      </c>
      <c r="L71" s="61">
        <v>0</v>
      </c>
      <c r="M71" s="62">
        <v>10</v>
      </c>
      <c r="N71" s="80">
        <v>29</v>
      </c>
      <c r="O71" s="81" t="str">
        <f>CONCATENATE(D71,E71)</f>
        <v>F2</v>
      </c>
      <c r="P71" s="81">
        <f>CONCATENATE(H71,I71)</f>
      </c>
      <c r="Q71" s="81">
        <v>1</v>
      </c>
    </row>
    <row r="72" spans="1:17" ht="18.75" customHeight="1">
      <c r="A72" s="106">
        <v>64</v>
      </c>
      <c r="B72" s="163" t="s">
        <v>156</v>
      </c>
      <c r="C72" s="100" t="s">
        <v>52</v>
      </c>
      <c r="D72" s="55" t="s">
        <v>24</v>
      </c>
      <c r="E72" s="54">
        <v>6</v>
      </c>
      <c r="F72" s="56">
        <v>0</v>
      </c>
      <c r="G72" s="57">
        <f>IF($E72="","",INDEX('1. závod'!$A:$CL,$E72+3,INDEX('Základní list'!$B:$B,MATCH($D72,'Základní list'!$A:$A,0),1)+2))</f>
        <v>10</v>
      </c>
      <c r="H72" s="53"/>
      <c r="I72" s="58"/>
      <c r="J72" s="59">
        <f>IF($I72="","",INDEX(#REF!,$I72+3,INDEX('Základní list'!$B:$B,MATCH($H72,'Základní list'!$A:$A,0),1)))</f>
      </c>
      <c r="K72" s="60">
        <f>IF($I72="","",INDEX(#REF!,$I72+3,INDEX('Základní list'!$B:$B,MATCH($H72,'Základní list'!$A:$A,0),1)+2))</f>
      </c>
      <c r="L72" s="61">
        <v>0</v>
      </c>
      <c r="M72" s="62">
        <v>10</v>
      </c>
      <c r="N72" s="80">
        <v>29</v>
      </c>
      <c r="O72" s="81" t="str">
        <f>CONCATENATE(D72,E72)</f>
        <v>F6</v>
      </c>
      <c r="P72" s="81">
        <f>CONCATENATE(H72,I72)</f>
      </c>
      <c r="Q72" s="81">
        <f>COUNT(G72,K72)</f>
        <v>1</v>
      </c>
    </row>
    <row r="73" spans="1:17" s="72" customFormat="1" ht="18" customHeight="1" hidden="1">
      <c r="A73" s="53"/>
      <c r="B73" s="83"/>
      <c r="C73" s="100"/>
      <c r="D73" s="53"/>
      <c r="E73" s="58"/>
      <c r="F73" s="56">
        <f>IF($E73="","",INDEX('1. závod'!$A:$CM,$E73+3,INDEX('Základní list'!$B:$B,MATCH($D73,'Základní list'!$A:$A,0),1)))</f>
      </c>
      <c r="G73" s="57">
        <f>IF($E73="","",INDEX('1. závod'!$A:$CL,$E73+3,INDEX('Základní list'!$B:$B,MATCH($D73,'Základní list'!$A:$A,0),1)+2))</f>
      </c>
      <c r="H73" s="53"/>
      <c r="I73" s="58"/>
      <c r="J73" s="59">
        <f>IF($I73="","",INDEX(#REF!,$I73+3,INDEX('Základní list'!$B:$B,MATCH($H73,'Základní list'!$A:$A,0),1)))</f>
      </c>
      <c r="K73" s="60">
        <f>IF($I73="","",INDEX(#REF!,$I73+3,INDEX('Základní list'!$B:$B,MATCH($H73,'Základní list'!$A:$A,0),1)+2))</f>
      </c>
      <c r="L73" s="61">
        <f>IF($I73="","",SUM(F73,J73))</f>
      </c>
      <c r="M73" s="62">
        <f>IF($I73="","",SUM(G73,K73))</f>
      </c>
      <c r="N73" s="80">
        <f>IF($L73="","",RANK(M73,M:M,1))</f>
      </c>
      <c r="O73" s="81">
        <f>CONCATENATE(D73,E73)</f>
      </c>
      <c r="P73" s="81">
        <f>CONCATENATE(H73,I73)</f>
      </c>
      <c r="Q73" s="81">
        <v>1</v>
      </c>
    </row>
    <row r="74" spans="1:17" ht="18" customHeight="1" hidden="1">
      <c r="A74" s="53"/>
      <c r="B74" s="83"/>
      <c r="C74" s="100"/>
      <c r="D74" s="55"/>
      <c r="E74" s="54"/>
      <c r="F74" s="56">
        <f>IF($E74="","",INDEX('1. závod'!$A:$CM,$E74+3,INDEX('Základní list'!$B:$B,MATCH($D74,'Základní list'!$A:$A,0),1)))</f>
      </c>
      <c r="G74" s="57">
        <f>IF($E74="","",INDEX('1. závod'!$A:$CL,$E74+3,INDEX('Základní list'!$B:$B,MATCH($D74,'Základní list'!$A:$A,0),1)+2))</f>
      </c>
      <c r="H74" s="53"/>
      <c r="I74" s="58"/>
      <c r="J74" s="59">
        <f>IF($I74="","",INDEX(#REF!,$I74+3,INDEX('Základní list'!$B:$B,MATCH($H74,'Základní list'!$A:$A,0),1)))</f>
      </c>
      <c r="K74" s="60">
        <f>IF($I74="","",INDEX(#REF!,$I74+3,INDEX('Základní list'!$B:$B,MATCH($H74,'Základní list'!$A:$A,0),1)+2))</f>
      </c>
      <c r="L74" s="61">
        <f>IF($I74="","",SUM(F74,J74))</f>
      </c>
      <c r="M74" s="62">
        <f>IF($I74="","",SUM(G74,K74))</f>
      </c>
      <c r="N74" s="80">
        <f>IF($L74="","",RANK(M74,M:M,1))</f>
      </c>
      <c r="O74" s="81">
        <f>CONCATENATE(D74,E74)</f>
      </c>
      <c r="P74" s="81">
        <f>CONCATENATE(H74,I74)</f>
      </c>
      <c r="Q74" s="81">
        <f>COUNT(G74,K74)</f>
        <v>0</v>
      </c>
    </row>
    <row r="75" spans="1:17" ht="18" customHeight="1" hidden="1">
      <c r="A75" s="53"/>
      <c r="B75" s="82"/>
      <c r="C75" s="100"/>
      <c r="D75" s="55"/>
      <c r="E75" s="54"/>
      <c r="F75" s="56"/>
      <c r="G75" s="57">
        <f>IF($E75="","",INDEX('1. závod'!$A:$CL,$E75+3,INDEX('Základní list'!$B:$B,MATCH($D75,'Základní list'!$A:$A,0),1)+2))</f>
      </c>
      <c r="H75" s="53"/>
      <c r="I75" s="58"/>
      <c r="J75" s="59">
        <f>IF($I75="","",INDEX(#REF!,$I75+3,INDEX('Základní list'!$B:$B,MATCH($H75,'Základní list'!$A:$A,0),1)))</f>
      </c>
      <c r="K75" s="60">
        <f>IF($I75="","",INDEX(#REF!,$I75+3,INDEX('Základní list'!$B:$B,MATCH($H75,'Základní list'!$A:$A,0),1)+2))</f>
      </c>
      <c r="L75" s="61">
        <f>IF($I75="","",SUM(F75,J75))</f>
      </c>
      <c r="M75" s="62">
        <f>IF($I75="","",SUM(G75,K75))</f>
      </c>
      <c r="N75" s="80">
        <f>IF($L75="","",RANK(M75,M:M,1))</f>
      </c>
      <c r="O75" s="81">
        <f>CONCATENATE(D75,E75)</f>
      </c>
      <c r="P75" s="81">
        <f>CONCATENATE(H75,I75)</f>
      </c>
      <c r="Q75" s="81">
        <f>COUNT(G75,K75)</f>
        <v>0</v>
      </c>
    </row>
    <row r="76" spans="1:17" s="72" customFormat="1" ht="18" customHeight="1" hidden="1">
      <c r="A76" s="53"/>
      <c r="B76" s="63"/>
      <c r="C76" s="100"/>
      <c r="D76" s="55"/>
      <c r="E76" s="54"/>
      <c r="F76" s="56"/>
      <c r="G76" s="57">
        <f>IF($E76="","",INDEX('1. závod'!$A:$CL,$E76+3,INDEX('Základní list'!$B:$B,MATCH($D76,'Základní list'!$A:$A,0),1)+2))</f>
      </c>
      <c r="H76" s="53"/>
      <c r="I76" s="58"/>
      <c r="J76" s="59">
        <f>IF($I76="","",INDEX(#REF!,$I76+3,INDEX('Základní list'!$B:$B,MATCH($H76,'Základní list'!$A:$A,0),1)))</f>
      </c>
      <c r="K76" s="60">
        <f>IF($I76="","",INDEX(#REF!,$I76+3,INDEX('Základní list'!$B:$B,MATCH($H76,'Základní list'!$A:$A,0),1)+2))</f>
      </c>
      <c r="L76" s="61">
        <f>IF($I76="","",SUM(F76,J76))</f>
      </c>
      <c r="M76" s="62">
        <f>IF($I76="","",SUM(G76,K76))</f>
      </c>
      <c r="N76" s="80">
        <f>IF($L76="","",RANK(M76,M:M,1))</f>
      </c>
      <c r="O76" s="81">
        <f>CONCATENATE(D76,E76)</f>
      </c>
      <c r="P76" s="81">
        <f>CONCATENATE(H76,I76)</f>
      </c>
      <c r="Q76" s="81">
        <f>COUNT(G76,K76)</f>
        <v>0</v>
      </c>
    </row>
    <row r="77" spans="1:17" ht="18" customHeight="1" hidden="1">
      <c r="A77" s="53"/>
      <c r="B77" s="63"/>
      <c r="C77" s="100"/>
      <c r="D77" s="55"/>
      <c r="E77" s="54"/>
      <c r="F77" s="56"/>
      <c r="G77" s="57">
        <f>IF($E77="","",INDEX('1. závod'!$A:$CL,$E77+3,INDEX('Základní list'!$B:$B,MATCH($D77,'Základní list'!$A:$A,0),1)+2))</f>
      </c>
      <c r="H77" s="53"/>
      <c r="I77" s="58"/>
      <c r="J77" s="59">
        <f>IF($I77="","",INDEX(#REF!,$I77+3,INDEX('Základní list'!$B:$B,MATCH($H77,'Základní list'!$A:$A,0),1)))</f>
      </c>
      <c r="K77" s="60">
        <f>IF($I77="","",INDEX(#REF!,$I77+3,INDEX('Základní list'!$B:$B,MATCH($H77,'Základní list'!$A:$A,0),1)+2))</f>
      </c>
      <c r="L77" s="61">
        <f>IF($I77="","",SUM(F77,J77))</f>
      </c>
      <c r="M77" s="62">
        <f>IF($I77="","",SUM(G77,K77))</f>
      </c>
      <c r="N77" s="80">
        <f>IF($L77="","",RANK(M77,M:M,1))</f>
      </c>
      <c r="O77" s="81">
        <f>CONCATENATE(D77,E77)</f>
      </c>
      <c r="P77" s="81">
        <f>CONCATENATE(H77,I77)</f>
      </c>
      <c r="Q77" s="81">
        <f>COUNT(G77,K77)</f>
        <v>0</v>
      </c>
    </row>
    <row r="78" spans="1:17" s="72" customFormat="1" ht="0.75" customHeight="1" hidden="1">
      <c r="A78" s="53"/>
      <c r="B78" s="63"/>
      <c r="C78" s="100"/>
      <c r="D78" s="55"/>
      <c r="E78" s="54"/>
      <c r="F78" s="56"/>
      <c r="G78" s="57">
        <f>IF($E78="","",INDEX('1. závod'!$A:$CL,$E78+3,INDEX('Základní list'!$B:$B,MATCH($D78,'Základní list'!$A:$A,0),1)+2))</f>
      </c>
      <c r="H78" s="53"/>
      <c r="I78" s="58"/>
      <c r="J78" s="59">
        <f>IF($I78="","",INDEX(#REF!,$I78+3,INDEX('Základní list'!$B:$B,MATCH($H78,'Základní list'!$A:$A,0),1)))</f>
      </c>
      <c r="K78" s="60">
        <f>IF($I78="","",INDEX(#REF!,$I78+3,INDEX('Základní list'!$B:$B,MATCH($H78,'Základní list'!$A:$A,0),1)+2))</f>
      </c>
      <c r="L78" s="61">
        <f>IF($I78="","",SUM(F78,J78))</f>
      </c>
      <c r="M78" s="62">
        <f>IF($I78="","",SUM(G78,K78))</f>
      </c>
      <c r="N78" s="80">
        <f>IF($L78="","",RANK(M78,M:M,1))</f>
      </c>
      <c r="O78" s="81">
        <f>CONCATENATE(D78,E78)</f>
      </c>
      <c r="P78" s="81">
        <f>CONCATENATE(H78,I78)</f>
      </c>
      <c r="Q78" s="81">
        <f>COUNT(G78,K78)</f>
        <v>0</v>
      </c>
    </row>
    <row r="79" spans="1:17" ht="9.75" customHeight="1" hidden="1">
      <c r="A79" s="53"/>
      <c r="B79" s="63"/>
      <c r="C79" s="100"/>
      <c r="D79" s="55"/>
      <c r="E79" s="54"/>
      <c r="F79" s="56"/>
      <c r="G79" s="57">
        <f>IF($E79="","",INDEX('1. závod'!$A:$CL,$E79+3,INDEX('Základní list'!$B:$B,MATCH($D79,'Základní list'!$A:$A,0),1)+2))</f>
      </c>
      <c r="H79" s="53"/>
      <c r="I79" s="58"/>
      <c r="J79" s="59">
        <f>IF($I79="","",INDEX(#REF!,$I79+3,INDEX('Základní list'!$B:$B,MATCH($H79,'Základní list'!$A:$A,0),1)))</f>
      </c>
      <c r="K79" s="60">
        <f>IF($I79="","",INDEX(#REF!,$I79+3,INDEX('Základní list'!$B:$B,MATCH($H79,'Základní list'!$A:$A,0),1)+2))</f>
      </c>
      <c r="L79" s="61">
        <f>IF($I79="","",SUM(F79,J79))</f>
      </c>
      <c r="M79" s="62">
        <f>IF($I79="","",SUM(G79,K79))</f>
      </c>
      <c r="N79" s="80">
        <f>IF($L79="","",RANK(M79,M:M,1))</f>
      </c>
      <c r="O79" s="81">
        <f>CONCATENATE(D79,E79)</f>
      </c>
      <c r="P79" s="81">
        <f>CONCATENATE(H79,I79)</f>
      </c>
      <c r="Q79" s="81">
        <f>COUNT(G79,K79)</f>
        <v>0</v>
      </c>
    </row>
    <row r="80" spans="1:17" ht="18" customHeight="1" hidden="1">
      <c r="A80" s="53"/>
      <c r="B80" s="63"/>
      <c r="C80" s="100"/>
      <c r="D80" s="55"/>
      <c r="E80" s="54"/>
      <c r="F80" s="56"/>
      <c r="G80" s="57">
        <f>IF($E80="","",INDEX('1. závod'!$A:$CL,$E80+3,INDEX('Základní list'!$B:$B,MATCH($D80,'Základní list'!$A:$A,0),1)+2))</f>
      </c>
      <c r="H80" s="53"/>
      <c r="I80" s="58"/>
      <c r="J80" s="59">
        <f>IF($I80="","",INDEX(#REF!,$I80+3,INDEX('Základní list'!$B:$B,MATCH($H80,'Základní list'!$A:$A,0),1)))</f>
      </c>
      <c r="K80" s="60">
        <f>IF($I80="","",INDEX(#REF!,$I80+3,INDEX('Základní list'!$B:$B,MATCH($H80,'Základní list'!$A:$A,0),1)+2))</f>
      </c>
      <c r="L80" s="61">
        <f>IF($I80="","",SUM(F80,J80))</f>
      </c>
      <c r="M80" s="62">
        <f>IF($I80="","",SUM(G80,K80))</f>
      </c>
      <c r="N80" s="80">
        <f>IF($L80="","",RANK(M80,M:M,1))</f>
      </c>
      <c r="O80" s="81">
        <f>CONCATENATE(D80,E80)</f>
      </c>
      <c r="P80" s="81">
        <f>CONCATENATE(H80,I80)</f>
      </c>
      <c r="Q80" s="81">
        <f>COUNT(G80,K80)</f>
        <v>0</v>
      </c>
    </row>
    <row r="81" spans="1:17" ht="18" customHeight="1" hidden="1">
      <c r="A81" s="53"/>
      <c r="B81" s="63"/>
      <c r="C81" s="100"/>
      <c r="D81" s="55"/>
      <c r="E81" s="54"/>
      <c r="F81" s="56"/>
      <c r="G81" s="57">
        <f>IF($E81="","",INDEX('1. závod'!$A:$CL,$E81+3,INDEX('Základní list'!$B:$B,MATCH($D81,'Základní list'!$A:$A,0),1)+2))</f>
      </c>
      <c r="H81" s="53"/>
      <c r="I81" s="58"/>
      <c r="J81" s="59">
        <f>IF($I81="","",INDEX(#REF!,$I81+3,INDEX('Základní list'!$B:$B,MATCH($H81,'Základní list'!$A:$A,0),1)))</f>
      </c>
      <c r="K81" s="60">
        <f>IF($I81="","",INDEX(#REF!,$I81+3,INDEX('Základní list'!$B:$B,MATCH($H81,'Základní list'!$A:$A,0),1)+2))</f>
      </c>
      <c r="L81" s="61">
        <f>IF($I81="","",SUM(F81,J81))</f>
      </c>
      <c r="M81" s="62">
        <f>IF($I81="","",SUM(G81,K81))</f>
      </c>
      <c r="N81" s="80">
        <f>IF($L81="","",RANK(M81,M:M,1))</f>
      </c>
      <c r="O81" s="81">
        <f>CONCATENATE(D81,E81)</f>
      </c>
      <c r="P81" s="81">
        <f>CONCATENATE(H81,I81)</f>
      </c>
      <c r="Q81" s="81">
        <f>COUNT(G81,K81)</f>
        <v>0</v>
      </c>
    </row>
    <row r="82" spans="1:17" ht="18" customHeight="1" hidden="1">
      <c r="A82" s="53"/>
      <c r="B82" s="63"/>
      <c r="C82" s="100"/>
      <c r="D82" s="55"/>
      <c r="E82" s="54"/>
      <c r="F82" s="56"/>
      <c r="G82" s="57">
        <f>IF($E82="","",INDEX('1. závod'!$A:$CL,$E82+3,INDEX('Základní list'!$B:$B,MATCH($D82,'Základní list'!$A:$A,0),1)+2))</f>
      </c>
      <c r="H82" s="53"/>
      <c r="I82" s="58"/>
      <c r="J82" s="59">
        <f>IF($I82="","",INDEX(#REF!,$I82+3,INDEX('Základní list'!$B:$B,MATCH($H82,'Základní list'!$A:$A,0),1)))</f>
      </c>
      <c r="K82" s="60">
        <f>IF($I82="","",INDEX(#REF!,$I82+3,INDEX('Základní list'!$B:$B,MATCH($H82,'Základní list'!$A:$A,0),1)+2))</f>
      </c>
      <c r="L82" s="61">
        <f>IF($I82="","",SUM(F82,J82))</f>
      </c>
      <c r="M82" s="62">
        <f>IF($I82="","",SUM(G82,K82))</f>
      </c>
      <c r="N82" s="80">
        <f>IF($L82="","",RANK(M82,M:M,1))</f>
      </c>
      <c r="O82" s="81">
        <f>CONCATENATE(D82,E82)</f>
      </c>
      <c r="P82" s="81">
        <f>CONCATENATE(H82,I82)</f>
      </c>
      <c r="Q82" s="81">
        <f>COUNT(G82,K82)</f>
        <v>0</v>
      </c>
    </row>
    <row r="83" spans="1:17" s="72" customFormat="1" ht="18" customHeight="1" hidden="1">
      <c r="A83" s="53"/>
      <c r="B83" s="63"/>
      <c r="C83" s="100"/>
      <c r="D83" s="55"/>
      <c r="E83" s="54"/>
      <c r="F83" s="56"/>
      <c r="G83" s="57">
        <f>IF($E83="","",INDEX('1. závod'!$A:$CL,$E83+3,INDEX('Základní list'!$B:$B,MATCH($D83,'Základní list'!$A:$A,0),1)+2))</f>
      </c>
      <c r="H83" s="53"/>
      <c r="I83" s="58"/>
      <c r="J83" s="59">
        <f>IF($I83="","",INDEX(#REF!,$I83+3,INDEX('Základní list'!$B:$B,MATCH($H83,'Základní list'!$A:$A,0),1)))</f>
      </c>
      <c r="K83" s="60">
        <f>IF($I83="","",INDEX(#REF!,$I83+3,INDEX('Základní list'!$B:$B,MATCH($H83,'Základní list'!$A:$A,0),1)+2))</f>
      </c>
      <c r="L83" s="61">
        <f>IF($I83="","",SUM(F83,J83))</f>
      </c>
      <c r="M83" s="62">
        <f>IF($I83="","",SUM(G83,K83))</f>
      </c>
      <c r="N83" s="80">
        <f>IF($L83="","",RANK(M83,M:M,1))</f>
      </c>
      <c r="O83" s="81">
        <f>CONCATENATE(D83,E83)</f>
      </c>
      <c r="P83" s="81">
        <f>CONCATENATE(H83,I83)</f>
      </c>
      <c r="Q83" s="81">
        <f>COUNT(G83,K83)</f>
        <v>0</v>
      </c>
    </row>
    <row r="84" spans="1:17" ht="0.75" customHeight="1" hidden="1">
      <c r="A84" s="53"/>
      <c r="B84" s="63"/>
      <c r="C84" s="100"/>
      <c r="D84" s="55"/>
      <c r="E84" s="54"/>
      <c r="F84" s="56"/>
      <c r="G84" s="57">
        <f>IF($E84="","",INDEX('1. závod'!$A:$CL,$E84+3,INDEX('Základní list'!$B:$B,MATCH($D84,'Základní list'!$A:$A,0),1)+2))</f>
      </c>
      <c r="H84" s="53"/>
      <c r="I84" s="58"/>
      <c r="J84" s="59">
        <f>IF($I84="","",INDEX(#REF!,$I84+3,INDEX('Základní list'!$B:$B,MATCH($H84,'Základní list'!$A:$A,0),1)))</f>
      </c>
      <c r="K84" s="60">
        <f>IF($I84="","",INDEX(#REF!,$I84+3,INDEX('Základní list'!$B:$B,MATCH($H84,'Základní list'!$A:$A,0),1)+2))</f>
      </c>
      <c r="L84" s="61">
        <f>IF($I84="","",SUM(F84,J84))</f>
      </c>
      <c r="M84" s="62">
        <f>IF($I84="","",SUM(G84,K84))</f>
      </c>
      <c r="N84" s="80">
        <f>IF($L84="","",RANK(M84,M:M,1))</f>
      </c>
      <c r="O84" s="81">
        <f>CONCATENATE(D84,E84)</f>
      </c>
      <c r="P84" s="81">
        <f>CONCATENATE(H84,I84)</f>
      </c>
      <c r="Q84" s="81">
        <f>COUNT(G84,K84)</f>
        <v>0</v>
      </c>
    </row>
    <row r="85" spans="1:17" ht="18" customHeight="1" hidden="1">
      <c r="A85" s="53"/>
      <c r="B85" s="63"/>
      <c r="C85" s="100"/>
      <c r="D85" s="55"/>
      <c r="E85" s="54"/>
      <c r="F85" s="56"/>
      <c r="G85" s="57">
        <f>IF($E85="","",INDEX('1. závod'!$A:$CL,$E85+3,INDEX('Základní list'!$B:$B,MATCH($D85,'Základní list'!$A:$A,0),1)+2))</f>
      </c>
      <c r="H85" s="53"/>
      <c r="I85" s="58"/>
      <c r="J85" s="59">
        <f>IF($I85="","",INDEX(#REF!,$I85+3,INDEX('Základní list'!$B:$B,MATCH($H85,'Základní list'!$A:$A,0),1)))</f>
      </c>
      <c r="K85" s="60">
        <f>IF($I85="","",INDEX(#REF!,$I85+3,INDEX('Základní list'!$B:$B,MATCH($H85,'Základní list'!$A:$A,0),1)+2))</f>
      </c>
      <c r="L85" s="61">
        <f>IF($I85="","",SUM(F85,J85))</f>
      </c>
      <c r="M85" s="62">
        <f>IF($I85="","",SUM(G85,K85))</f>
      </c>
      <c r="N85" s="80">
        <f>IF($L85="","",RANK(M85,M:M,1))</f>
      </c>
      <c r="O85" s="81">
        <f>CONCATENATE(D85,E85)</f>
      </c>
      <c r="P85" s="81">
        <f>CONCATENATE(H85,I85)</f>
      </c>
      <c r="Q85" s="81">
        <f>COUNT(G85,K85)</f>
        <v>0</v>
      </c>
    </row>
    <row r="86" spans="1:17" s="72" customFormat="1" ht="18" customHeight="1" hidden="1">
      <c r="A86" s="53"/>
      <c r="B86" s="63"/>
      <c r="C86" s="100"/>
      <c r="D86" s="55"/>
      <c r="E86" s="54"/>
      <c r="F86" s="56"/>
      <c r="G86" s="57">
        <f>IF($E86="","",INDEX('1. závod'!$A:$CL,$E86+3,INDEX('Základní list'!$B:$B,MATCH($D86,'Základní list'!$A:$A,0),1)+2))</f>
      </c>
      <c r="H86" s="53"/>
      <c r="I86" s="58"/>
      <c r="J86" s="59">
        <f>IF($I86="","",INDEX(#REF!,$I86+3,INDEX('Základní list'!$B:$B,MATCH($H86,'Základní list'!$A:$A,0),1)))</f>
      </c>
      <c r="K86" s="60">
        <f>IF($I86="","",INDEX(#REF!,$I86+3,INDEX('Základní list'!$B:$B,MATCH($H86,'Základní list'!$A:$A,0),1)+2))</f>
      </c>
      <c r="L86" s="61">
        <f>IF($I86="","",SUM(F86,J86))</f>
      </c>
      <c r="M86" s="62">
        <f>IF($I86="","",SUM(G86,K86))</f>
      </c>
      <c r="N86" s="80">
        <f>IF($L86="","",RANK(M86,M:M,1))</f>
      </c>
      <c r="O86" s="81">
        <f>CONCATENATE(D86,E86)</f>
      </c>
      <c r="P86" s="81">
        <f>CONCATENATE(H86,I86)</f>
      </c>
      <c r="Q86" s="81">
        <f>COUNT(G86,K86)</f>
        <v>0</v>
      </c>
    </row>
    <row r="87" spans="1:17" ht="18" customHeight="1" hidden="1">
      <c r="A87" s="53"/>
      <c r="B87" s="63"/>
      <c r="C87" s="100"/>
      <c r="D87" s="55"/>
      <c r="E87" s="54"/>
      <c r="F87" s="56"/>
      <c r="G87" s="57">
        <f>IF($E87="","",INDEX('1. závod'!$A:$CL,$E87+3,INDEX('Základní list'!$B:$B,MATCH($D87,'Základní list'!$A:$A,0),1)+2))</f>
      </c>
      <c r="H87" s="53"/>
      <c r="I87" s="58"/>
      <c r="J87" s="59">
        <f>IF($I87="","",INDEX(#REF!,$I87+3,INDEX('Základní list'!$B:$B,MATCH($H87,'Základní list'!$A:$A,0),1)))</f>
      </c>
      <c r="K87" s="60">
        <f>IF($I87="","",INDEX(#REF!,$I87+3,INDEX('Základní list'!$B:$B,MATCH($H87,'Základní list'!$A:$A,0),1)+2))</f>
      </c>
      <c r="L87" s="61">
        <f>IF($I87="","",SUM(F87,J87))</f>
      </c>
      <c r="M87" s="62">
        <f>IF($I87="","",SUM(G87,K87))</f>
      </c>
      <c r="N87" s="80">
        <f>IF($L87="","",RANK(M87,M:M,1))</f>
      </c>
      <c r="O87" s="81">
        <f>CONCATENATE(D87,E87)</f>
      </c>
      <c r="P87" s="81">
        <f>CONCATENATE(H87,I87)</f>
      </c>
      <c r="Q87" s="81">
        <f>COUNT(G87,K87)</f>
        <v>0</v>
      </c>
    </row>
    <row r="88" spans="1:17" s="72" customFormat="1" ht="18" customHeight="1" hidden="1">
      <c r="A88" s="53"/>
      <c r="B88" s="63"/>
      <c r="C88" s="100"/>
      <c r="D88" s="55"/>
      <c r="E88" s="54"/>
      <c r="F88" s="56"/>
      <c r="G88" s="57">
        <f>IF($E88="","",INDEX('1. závod'!$A:$CL,$E88+3,INDEX('Základní list'!$B:$B,MATCH($D88,'Základní list'!$A:$A,0),1)+2))</f>
      </c>
      <c r="H88" s="53"/>
      <c r="I88" s="58"/>
      <c r="J88" s="59">
        <f>IF($I88="","",INDEX(#REF!,$I88+3,INDEX('Základní list'!$B:$B,MATCH($H88,'Základní list'!$A:$A,0),1)))</f>
      </c>
      <c r="K88" s="60">
        <f>IF($I88="","",INDEX(#REF!,$I88+3,INDEX('Základní list'!$B:$B,MATCH($H88,'Základní list'!$A:$A,0),1)+2))</f>
      </c>
      <c r="L88" s="61">
        <f>IF($I88="","",SUM(F88,J88))</f>
      </c>
      <c r="M88" s="62">
        <f>IF($I88="","",SUM(G88,K88))</f>
      </c>
      <c r="N88" s="80">
        <f>IF($L88="","",RANK(M88,M:M,1))</f>
      </c>
      <c r="O88" s="81">
        <f>CONCATENATE(D88,E88)</f>
      </c>
      <c r="P88" s="81">
        <f>CONCATENATE(H88,I88)</f>
      </c>
      <c r="Q88" s="81">
        <f>COUNT(G88,K88)</f>
        <v>0</v>
      </c>
    </row>
    <row r="89" spans="1:17" ht="18" customHeight="1" hidden="1">
      <c r="A89" s="53"/>
      <c r="B89" s="63"/>
      <c r="C89" s="100"/>
      <c r="D89" s="55"/>
      <c r="E89" s="54"/>
      <c r="F89" s="56"/>
      <c r="G89" s="57">
        <f>IF($E89="","",INDEX('1. závod'!$A:$CL,$E89+3,INDEX('Základní list'!$B:$B,MATCH($D89,'Základní list'!$A:$A,0),1)+2))</f>
      </c>
      <c r="H89" s="53"/>
      <c r="I89" s="58"/>
      <c r="J89" s="59">
        <f>IF($I89="","",INDEX(#REF!,$I89+3,INDEX('Základní list'!$B:$B,MATCH($H89,'Základní list'!$A:$A,0),1)))</f>
      </c>
      <c r="K89" s="60">
        <f>IF($I89="","",INDEX(#REF!,$I89+3,INDEX('Základní list'!$B:$B,MATCH($H89,'Základní list'!$A:$A,0),1)+2))</f>
      </c>
      <c r="L89" s="61">
        <f>IF($I89="","",SUM(F89,J89))</f>
      </c>
      <c r="M89" s="62">
        <f>IF($I89="","",SUM(G89,K89))</f>
      </c>
      <c r="N89" s="80">
        <f>IF($L89="","",RANK(M89,M:M,1))</f>
      </c>
      <c r="O89" s="81">
        <f>CONCATENATE(D89,E89)</f>
      </c>
      <c r="P89" s="81">
        <f>CONCATENATE(H89,I89)</f>
      </c>
      <c r="Q89" s="81">
        <f>COUNT(G89,K89)</f>
        <v>0</v>
      </c>
    </row>
    <row r="90" spans="1:17" ht="18" customHeight="1" hidden="1">
      <c r="A90" s="53"/>
      <c r="B90" s="63"/>
      <c r="C90" s="100"/>
      <c r="D90" s="55"/>
      <c r="E90" s="54"/>
      <c r="F90" s="56"/>
      <c r="G90" s="57">
        <f>IF($E90="","",INDEX('1. závod'!$A:$CL,$E90+3,INDEX('Základní list'!$B:$B,MATCH($D90,'Základní list'!$A:$A,0),1)+2))</f>
      </c>
      <c r="H90" s="53"/>
      <c r="I90" s="58"/>
      <c r="J90" s="59">
        <f>IF($I90="","",INDEX(#REF!,$I90+3,INDEX('Základní list'!$B:$B,MATCH($H90,'Základní list'!$A:$A,0),1)))</f>
      </c>
      <c r="K90" s="60">
        <f>IF($I90="","",INDEX(#REF!,$I90+3,INDEX('Základní list'!$B:$B,MATCH($H90,'Základní list'!$A:$A,0),1)+2))</f>
      </c>
      <c r="L90" s="61">
        <f>IF($I90="","",SUM(F90,J90))</f>
      </c>
      <c r="M90" s="62">
        <f>IF($I90="","",SUM(G90,K90))</f>
      </c>
      <c r="N90" s="80">
        <f>IF($L90="","",RANK(M90,M:M,1))</f>
      </c>
      <c r="O90" s="81">
        <f>CONCATENATE(D90,E90)</f>
      </c>
      <c r="P90" s="81">
        <f>CONCATENATE(H90,I90)</f>
      </c>
      <c r="Q90" s="81">
        <f>COUNT(G90,K90)</f>
        <v>0</v>
      </c>
    </row>
    <row r="91" spans="1:17" s="72" customFormat="1" ht="18" customHeight="1" hidden="1">
      <c r="A91" s="53"/>
      <c r="B91" s="63"/>
      <c r="C91" s="100"/>
      <c r="D91" s="55"/>
      <c r="E91" s="54"/>
      <c r="F91" s="56"/>
      <c r="G91" s="57">
        <f>IF($E91="","",INDEX('1. závod'!$A:$CL,$E91+3,INDEX('Základní list'!$B:$B,MATCH($D91,'Základní list'!$A:$A,0),1)+2))</f>
      </c>
      <c r="H91" s="53"/>
      <c r="I91" s="58"/>
      <c r="J91" s="59">
        <f>IF($I91="","",INDEX(#REF!,$I91+3,INDEX('Základní list'!$B:$B,MATCH($H91,'Základní list'!$A:$A,0),1)))</f>
      </c>
      <c r="K91" s="60">
        <f>IF($I91="","",INDEX(#REF!,$I91+3,INDEX('Základní list'!$B:$B,MATCH($H91,'Základní list'!$A:$A,0),1)+2))</f>
      </c>
      <c r="L91" s="61">
        <f>IF($I91="","",SUM(F91,J91))</f>
      </c>
      <c r="M91" s="62">
        <f>IF($I91="","",SUM(G91,K91))</f>
      </c>
      <c r="N91" s="80">
        <f>IF($L91="","",RANK(M91,M:M,1))</f>
      </c>
      <c r="O91" s="81">
        <f>CONCATENATE(D91,E91)</f>
      </c>
      <c r="P91" s="81">
        <f>CONCATENATE(H91,I91)</f>
      </c>
      <c r="Q91" s="81">
        <f>COUNT(G91,K91)</f>
        <v>0</v>
      </c>
    </row>
    <row r="92" spans="1:17" ht="0.75" customHeight="1" hidden="1" thickBot="1">
      <c r="A92" s="84"/>
      <c r="B92" s="107"/>
      <c r="C92" s="101"/>
      <c r="D92" s="86"/>
      <c r="E92" s="85"/>
      <c r="F92" s="87"/>
      <c r="G92" s="74">
        <f>IF($E92="","",INDEX('1. závod'!$A:$CL,$E92+3,INDEX('Základní list'!$B:$B,MATCH($D92,'Základní list'!$A:$A,0),1)+2))</f>
      </c>
      <c r="H92" s="86"/>
      <c r="I92" s="85"/>
      <c r="J92" s="88">
        <f>IF($I92="","",INDEX(#REF!,$I92+3,INDEX('Základní list'!$B:$B,MATCH($H92,'Základní list'!$A:$A,0),1)))</f>
      </c>
      <c r="K92" s="76">
        <f>IF($I92="","",INDEX(#REF!,$I92+3,INDEX('Základní list'!$B:$B,MATCH($H92,'Základní list'!$A:$A,0),1)+2))</f>
      </c>
      <c r="L92" s="89">
        <f>IF($I92="","",SUM(F92,J92))</f>
      </c>
      <c r="M92" s="90">
        <f>IF($I92="","",SUM(G92,K92))</f>
      </c>
      <c r="N92" s="80">
        <f>IF($L92="","",RANK(M92,M:M,1))</f>
      </c>
      <c r="O92" s="81">
        <f>CONCATENATE(D92,E92)</f>
      </c>
      <c r="P92" s="81">
        <f>CONCATENATE(H92,I92)</f>
      </c>
      <c r="Q92" s="81">
        <f>COUNT(G92,K92)</f>
        <v>0</v>
      </c>
    </row>
    <row r="93" spans="1:14" ht="1.5" customHeight="1" hidden="1" collapsed="1">
      <c r="A93" s="91"/>
      <c r="B93" s="92"/>
      <c r="C93" s="102"/>
      <c r="D93" s="91"/>
      <c r="E93" s="91"/>
      <c r="F93" s="93"/>
      <c r="G93" s="91"/>
      <c r="H93" s="91"/>
      <c r="I93" s="91"/>
      <c r="J93" s="93"/>
      <c r="K93" s="91"/>
      <c r="L93" s="93"/>
      <c r="M93" s="91"/>
      <c r="N93" s="91"/>
    </row>
    <row r="94" spans="1:14" ht="12.75">
      <c r="A94" s="134" t="s">
        <v>11</v>
      </c>
      <c r="B94" s="134"/>
      <c r="C94" s="134"/>
      <c r="D94" s="134"/>
      <c r="E94" s="134"/>
      <c r="F94" s="134"/>
      <c r="G94" s="75"/>
      <c r="H94" s="75"/>
      <c r="I94" s="75"/>
      <c r="J94" s="75"/>
      <c r="K94" s="133" t="s">
        <v>17</v>
      </c>
      <c r="L94" s="133"/>
      <c r="M94" s="133"/>
      <c r="N94" s="133"/>
    </row>
  </sheetData>
  <sheetProtection formatCells="0" formatColumns="0" formatRows="0" sort="0" autoFilter="0"/>
  <autoFilter ref="A8:Q92">
    <sortState ref="A9:Q94">
      <sortCondition descending="1" sortBy="value" ref="L9:L94"/>
    </sortState>
  </autoFilter>
  <mergeCells count="25">
    <mergeCell ref="A1:N1"/>
    <mergeCell ref="L6:N6"/>
    <mergeCell ref="A6:A8"/>
    <mergeCell ref="B2:G2"/>
    <mergeCell ref="B3:G3"/>
    <mergeCell ref="H6:K6"/>
    <mergeCell ref="H2:N2"/>
    <mergeCell ref="H3:N3"/>
    <mergeCell ref="D6:G6"/>
    <mergeCell ref="B4:G4"/>
    <mergeCell ref="K94:N94"/>
    <mergeCell ref="A94:C94"/>
    <mergeCell ref="D94:F94"/>
    <mergeCell ref="H7:I7"/>
    <mergeCell ref="L7:L8"/>
    <mergeCell ref="K7:K8"/>
    <mergeCell ref="J7:J8"/>
    <mergeCell ref="F7:F8"/>
    <mergeCell ref="G7:G8"/>
    <mergeCell ref="P6:P8"/>
    <mergeCell ref="D7:E7"/>
    <mergeCell ref="N7:N8"/>
    <mergeCell ref="M7:M8"/>
    <mergeCell ref="O6:O8"/>
    <mergeCell ref="B6:C7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67" r:id="rId1"/>
  <headerFooter alignWithMargins="0">
    <oddFooter>&amp;CStránka &amp;P z &amp;N&amp;R&amp;F</oddFooter>
  </headerFooter>
  <rowBreaks count="1" manualBreakCount="1">
    <brk id="7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zoomScale="70" zoomScaleNormal="70" zoomScalePageLayoutView="0" workbookViewId="0" topLeftCell="A1">
      <pane xSplit="1" ySplit="3" topLeftCell="L2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40" sqref="L40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51" t="s">
        <v>12</v>
      </c>
      <c r="B1" s="154" t="s">
        <v>28</v>
      </c>
      <c r="C1" s="155"/>
      <c r="D1" s="155"/>
      <c r="E1" s="155"/>
      <c r="F1" s="156"/>
      <c r="G1" s="154" t="s">
        <v>28</v>
      </c>
      <c r="H1" s="155"/>
      <c r="I1" s="155"/>
      <c r="J1" s="155"/>
      <c r="K1" s="156"/>
      <c r="L1" s="154" t="s">
        <v>28</v>
      </c>
      <c r="M1" s="155"/>
      <c r="N1" s="155"/>
      <c r="O1" s="155"/>
      <c r="P1" s="156"/>
      <c r="Q1" s="154" t="s">
        <v>28</v>
      </c>
      <c r="R1" s="155"/>
      <c r="S1" s="155"/>
      <c r="T1" s="155"/>
      <c r="U1" s="156"/>
      <c r="V1" s="154" t="s">
        <v>28</v>
      </c>
      <c r="W1" s="155"/>
      <c r="X1" s="155"/>
      <c r="Y1" s="155"/>
      <c r="Z1" s="156"/>
      <c r="AA1" s="154" t="s">
        <v>28</v>
      </c>
      <c r="AB1" s="155"/>
      <c r="AC1" s="155"/>
      <c r="AD1" s="155"/>
      <c r="AE1" s="156"/>
      <c r="AF1" s="154" t="s">
        <v>28</v>
      </c>
      <c r="AG1" s="155"/>
      <c r="AH1" s="155"/>
      <c r="AI1" s="155"/>
      <c r="AJ1" s="156"/>
      <c r="AK1" s="154" t="s">
        <v>28</v>
      </c>
      <c r="AL1" s="155"/>
      <c r="AM1" s="155"/>
      <c r="AN1" s="155"/>
      <c r="AO1" s="156"/>
      <c r="AP1" s="154" t="s">
        <v>28</v>
      </c>
      <c r="AQ1" s="155"/>
      <c r="AR1" s="155"/>
      <c r="AS1" s="155"/>
      <c r="AT1" s="156"/>
      <c r="AU1" s="154" t="s">
        <v>28</v>
      </c>
      <c r="AV1" s="155"/>
      <c r="AW1" s="155"/>
      <c r="AX1" s="155"/>
      <c r="AY1" s="156"/>
      <c r="AZ1" s="154" t="s">
        <v>28</v>
      </c>
      <c r="BA1" s="155"/>
      <c r="BB1" s="155"/>
      <c r="BC1" s="155"/>
      <c r="BD1" s="156"/>
      <c r="BE1" s="154" t="s">
        <v>28</v>
      </c>
      <c r="BF1" s="155"/>
      <c r="BG1" s="155"/>
      <c r="BH1" s="155"/>
      <c r="BI1" s="156"/>
      <c r="BJ1" s="154" t="s">
        <v>28</v>
      </c>
      <c r="BK1" s="155"/>
      <c r="BL1" s="155"/>
      <c r="BM1" s="155"/>
      <c r="BN1" s="156"/>
    </row>
    <row r="2" spans="1:174" s="8" customFormat="1" ht="16.5" customHeight="1" thickBot="1">
      <c r="A2" s="152"/>
      <c r="B2" s="157" t="str">
        <f>IF(ISBLANK('Základní list'!$A11),"",'Základní list'!$A11)</f>
        <v>A</v>
      </c>
      <c r="C2" s="158"/>
      <c r="D2" s="158"/>
      <c r="E2" s="158"/>
      <c r="F2" s="159"/>
      <c r="G2" s="157" t="str">
        <f>IF(ISBLANK('Základní list'!$A12),"",'Základní list'!$A12)</f>
        <v>B</v>
      </c>
      <c r="H2" s="158"/>
      <c r="I2" s="158"/>
      <c r="J2" s="158"/>
      <c r="K2" s="159"/>
      <c r="L2" s="157" t="str">
        <f>IF(ISBLANK('Základní list'!$A13),"",'Základní list'!$A13)</f>
        <v>C</v>
      </c>
      <c r="M2" s="158"/>
      <c r="N2" s="158"/>
      <c r="O2" s="158"/>
      <c r="P2" s="159"/>
      <c r="Q2" s="157" t="str">
        <f>IF(ISBLANK('Základní list'!$A14),"",'Základní list'!$A14)</f>
        <v>D</v>
      </c>
      <c r="R2" s="158"/>
      <c r="S2" s="158"/>
      <c r="T2" s="158"/>
      <c r="U2" s="159"/>
      <c r="V2" s="157" t="str">
        <f>IF(ISBLANK('Základní list'!$A15),"",'Základní list'!$A15)</f>
        <v>E</v>
      </c>
      <c r="W2" s="158"/>
      <c r="X2" s="158"/>
      <c r="Y2" s="158"/>
      <c r="Z2" s="159"/>
      <c r="AA2" s="157" t="str">
        <f>IF(ISBLANK('Základní list'!$A16),"",'Základní list'!$A16)</f>
        <v>F</v>
      </c>
      <c r="AB2" s="158"/>
      <c r="AC2" s="158"/>
      <c r="AD2" s="158"/>
      <c r="AE2" s="159"/>
      <c r="AF2" s="157" t="str">
        <f>IF(ISBLANK('Základní list'!$A17),"",'Základní list'!$A17)</f>
        <v>G</v>
      </c>
      <c r="AG2" s="158"/>
      <c r="AH2" s="158"/>
      <c r="AI2" s="158"/>
      <c r="AJ2" s="159"/>
      <c r="AK2" s="157" t="str">
        <f>IF(ISBLANK('Základní list'!$A18),"",'Základní list'!$A18)</f>
        <v>H</v>
      </c>
      <c r="AL2" s="158"/>
      <c r="AM2" s="158"/>
      <c r="AN2" s="158"/>
      <c r="AO2" s="159"/>
      <c r="AP2" s="157" t="str">
        <f>IF(ISBLANK('Základní list'!$A19),"",'Základní list'!$A19)</f>
        <v>I</v>
      </c>
      <c r="AQ2" s="158"/>
      <c r="AR2" s="158"/>
      <c r="AS2" s="158"/>
      <c r="AT2" s="159"/>
      <c r="AU2" s="157" t="str">
        <f>IF(ISBLANK('Základní list'!$A20),"",'Základní list'!$A20)</f>
        <v>J</v>
      </c>
      <c r="AV2" s="158"/>
      <c r="AW2" s="158"/>
      <c r="AX2" s="158"/>
      <c r="AY2" s="159"/>
      <c r="AZ2" s="157" t="str">
        <f>IF(ISBLANK('Základní list'!$A21),"",'Základní list'!$A21)</f>
        <v>K</v>
      </c>
      <c r="BA2" s="158"/>
      <c r="BB2" s="158"/>
      <c r="BC2" s="158"/>
      <c r="BD2" s="159"/>
      <c r="BE2" s="157" t="str">
        <f>IF(ISBLANK('Základní list'!$A22),"",'Základní list'!$A22)</f>
        <v>L</v>
      </c>
      <c r="BF2" s="158"/>
      <c r="BG2" s="158"/>
      <c r="BH2" s="158"/>
      <c r="BI2" s="159"/>
      <c r="BJ2" s="157" t="str">
        <f>IF(ISBLANK('Základní list'!$A23),"",'Základní list'!$A23)</f>
        <v>M</v>
      </c>
      <c r="BK2" s="158"/>
      <c r="BL2" s="158"/>
      <c r="BM2" s="158"/>
      <c r="BN2" s="159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</row>
    <row r="3" spans="1:174" s="9" customFormat="1" ht="25.5" customHeight="1" thickBot="1">
      <c r="A3" s="153"/>
      <c r="B3" s="1" t="s">
        <v>13</v>
      </c>
      <c r="C3" s="2" t="s">
        <v>14</v>
      </c>
      <c r="D3" s="17" t="s">
        <v>27</v>
      </c>
      <c r="E3" s="30" t="s">
        <v>15</v>
      </c>
      <c r="F3" s="32"/>
      <c r="G3" s="1" t="s">
        <v>13</v>
      </c>
      <c r="H3" s="2" t="s">
        <v>14</v>
      </c>
      <c r="I3" s="17" t="s">
        <v>27</v>
      </c>
      <c r="J3" s="30" t="s">
        <v>15</v>
      </c>
      <c r="K3" s="32"/>
      <c r="L3" s="1" t="s">
        <v>13</v>
      </c>
      <c r="M3" s="2" t="s">
        <v>14</v>
      </c>
      <c r="N3" s="17" t="s">
        <v>27</v>
      </c>
      <c r="O3" s="30" t="s">
        <v>15</v>
      </c>
      <c r="P3" s="32" t="s">
        <v>53</v>
      </c>
      <c r="Q3" s="1" t="s">
        <v>13</v>
      </c>
      <c r="R3" s="2" t="s">
        <v>14</v>
      </c>
      <c r="S3" s="17" t="s">
        <v>27</v>
      </c>
      <c r="T3" s="30" t="s">
        <v>15</v>
      </c>
      <c r="U3" s="32" t="s">
        <v>53</v>
      </c>
      <c r="V3" s="1" t="s">
        <v>13</v>
      </c>
      <c r="W3" s="2" t="s">
        <v>14</v>
      </c>
      <c r="X3" s="17" t="s">
        <v>27</v>
      </c>
      <c r="Y3" s="30" t="s">
        <v>15</v>
      </c>
      <c r="Z3" s="32" t="s">
        <v>53</v>
      </c>
      <c r="AA3" s="1" t="s">
        <v>13</v>
      </c>
      <c r="AB3" s="2" t="s">
        <v>14</v>
      </c>
      <c r="AC3" s="17" t="s">
        <v>27</v>
      </c>
      <c r="AD3" s="30" t="s">
        <v>15</v>
      </c>
      <c r="AE3" s="32" t="s">
        <v>53</v>
      </c>
      <c r="AF3" s="1" t="s">
        <v>13</v>
      </c>
      <c r="AG3" s="2" t="s">
        <v>14</v>
      </c>
      <c r="AH3" s="17" t="s">
        <v>27</v>
      </c>
      <c r="AI3" s="30" t="s">
        <v>15</v>
      </c>
      <c r="AJ3" s="32" t="s">
        <v>53</v>
      </c>
      <c r="AK3" s="1" t="s">
        <v>13</v>
      </c>
      <c r="AL3" s="2" t="s">
        <v>14</v>
      </c>
      <c r="AM3" s="17" t="s">
        <v>27</v>
      </c>
      <c r="AN3" s="30" t="s">
        <v>15</v>
      </c>
      <c r="AO3" s="32" t="s">
        <v>53</v>
      </c>
      <c r="AP3" s="1" t="s">
        <v>13</v>
      </c>
      <c r="AQ3" s="2" t="s">
        <v>14</v>
      </c>
      <c r="AR3" s="17" t="s">
        <v>27</v>
      </c>
      <c r="AS3" s="30" t="s">
        <v>15</v>
      </c>
      <c r="AT3" s="32" t="s">
        <v>53</v>
      </c>
      <c r="AU3" s="1" t="s">
        <v>13</v>
      </c>
      <c r="AV3" s="2" t="s">
        <v>14</v>
      </c>
      <c r="AW3" s="17" t="s">
        <v>27</v>
      </c>
      <c r="AX3" s="30" t="s">
        <v>15</v>
      </c>
      <c r="AY3" s="32" t="s">
        <v>53</v>
      </c>
      <c r="AZ3" s="1" t="s">
        <v>13</v>
      </c>
      <c r="BA3" s="2" t="s">
        <v>14</v>
      </c>
      <c r="BB3" s="17" t="s">
        <v>27</v>
      </c>
      <c r="BC3" s="30" t="s">
        <v>15</v>
      </c>
      <c r="BD3" s="32" t="s">
        <v>53</v>
      </c>
      <c r="BE3" s="1" t="s">
        <v>13</v>
      </c>
      <c r="BF3" s="2" t="s">
        <v>14</v>
      </c>
      <c r="BG3" s="17" t="s">
        <v>27</v>
      </c>
      <c r="BH3" s="30" t="s">
        <v>15</v>
      </c>
      <c r="BI3" s="32" t="s">
        <v>53</v>
      </c>
      <c r="BJ3" s="1" t="s">
        <v>13</v>
      </c>
      <c r="BK3" s="2" t="s">
        <v>14</v>
      </c>
      <c r="BL3" s="17" t="s">
        <v>27</v>
      </c>
      <c r="BM3" s="30" t="s">
        <v>15</v>
      </c>
      <c r="BN3" s="32" t="s">
        <v>53</v>
      </c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</row>
    <row r="4" spans="1:174" s="10" customFormat="1" ht="34.5" customHeight="1">
      <c r="A4" s="3">
        <v>1</v>
      </c>
      <c r="B4" s="35">
        <f>IF(ISNA(MATCH(CONCATENATE(B$2,$A4),'Výsledková listina'!$O:$O,0)),"",INDEX('Výsledková listina'!$B:$B,MATCH(CONCATENATE(B$2,$A4),'Výsledková listina'!$O:$O,0),1))</f>
      </c>
      <c r="C4" s="4"/>
      <c r="D4" s="18">
        <f aca="true" t="shared" si="0" ref="D4:D28">IF(C4="","",RANK(C4,C$1:C$65536,0))</f>
      </c>
      <c r="E4" s="31">
        <f aca="true" t="shared" si="1" ref="E4:E28">IF(C4="","",((RANK(C4,C$1:C$65536,0))+(FREQUENCY(D$1:D$65536,D4)))/2)</f>
      </c>
      <c r="F4" s="33"/>
      <c r="G4" s="35" t="str">
        <f>IF(ISNA(MATCH(CONCATENATE(G$2,$A4),'Výsledková listina'!$O:$O,0)),"",INDEX('Výsledková listina'!$B:$B,MATCH(CONCATENATE(G$2,$A4),'Výsledková listina'!$O:$O,0),1))</f>
        <v>Konopásek Jaroslav</v>
      </c>
      <c r="H4" s="4">
        <v>1800</v>
      </c>
      <c r="I4" s="18">
        <f aca="true" t="shared" si="2" ref="I4:I28">IF(H4="","",RANK(H4,H$1:H$65536,0))</f>
        <v>1</v>
      </c>
      <c r="J4" s="31">
        <f aca="true" t="shared" si="3" ref="J4:J28">IF(H4="","",((RANK(H4,H$1:H$65536,0))+(FREQUENCY(I$1:I$65536,I4)))/2)</f>
        <v>1</v>
      </c>
      <c r="K4" s="33"/>
      <c r="L4" s="35" t="str">
        <f>IF(ISNA(MATCH(CONCATENATE(L$2,$A4),'Výsledková listina'!$O:$O,0)),"",INDEX('Výsledková listina'!$B:$B,MATCH(CONCATENATE(L$2,$A4),'Výsledková listina'!$O:$O,0),1))</f>
        <v>Roth Zdenek</v>
      </c>
      <c r="M4" s="4">
        <v>0</v>
      </c>
      <c r="N4" s="18">
        <f aca="true" t="shared" si="4" ref="N4:N28">IF(M4="","",RANK(M4,M$1:M$65536,0))</f>
        <v>4</v>
      </c>
      <c r="O4" s="31">
        <f aca="true" t="shared" si="5" ref="O4:O28">IF(M4="","",((RANK(M4,M$1:M$65536,0))+(FREQUENCY(N$1:N$65536,N4)))/2)</f>
        <v>7.5</v>
      </c>
      <c r="P4" s="33"/>
      <c r="Q4" s="35" t="str">
        <f>IF(ISNA(MATCH(CONCATENATE(Q$2,$A4),'Výsledková listina'!$O:$O,0)),"",INDEX('Výsledková listina'!$B:$B,MATCH(CONCATENATE(Q$2,$A4),'Výsledková listina'!$O:$O,0),1))</f>
        <v>Štětina Petr</v>
      </c>
      <c r="R4" s="4">
        <v>0</v>
      </c>
      <c r="S4" s="18">
        <f aca="true" t="shared" si="6" ref="S4:S28">IF(R4="","",RANK(R4,R$1:R$65536,0))</f>
        <v>2</v>
      </c>
      <c r="T4" s="31">
        <f aca="true" t="shared" si="7" ref="T4:T28">IF(R4="","",((RANK(R4,R$1:R$65536,0))+(FREQUENCY(S$1:S$65536,S4)))/2)</f>
        <v>6.5</v>
      </c>
      <c r="U4" s="33"/>
      <c r="V4" s="35" t="str">
        <f>IF(ISNA(MATCH(CONCATENATE(V$2,$A4),'Výsledková listina'!$O:$O,0)),"",INDEX('Výsledková listina'!$B:$B,MATCH(CONCATENATE(V$2,$A4),'Výsledková listina'!$O:$O,0),1))</f>
        <v>Kunst Antonín</v>
      </c>
      <c r="W4" s="4">
        <v>60</v>
      </c>
      <c r="X4" s="18">
        <f aca="true" t="shared" si="8" ref="X4:X28">IF(W4="","",RANK(W4,W$1:W$65536,0))</f>
        <v>7</v>
      </c>
      <c r="Y4" s="31">
        <f aca="true" t="shared" si="9" ref="Y4:Y28">IF(W4="","",((RANK(W4,W$1:W$65536,0))+(FREQUENCY(X$1:X$65536,X4)))/2)</f>
        <v>7</v>
      </c>
      <c r="Z4" s="33"/>
      <c r="AA4" s="35" t="str">
        <f>IF(ISNA(MATCH(CONCATENATE(AA$2,$A4),'Výsledková listina'!$O:$O,0)),"",INDEX('Výsledková listina'!$B:$B,MATCH(CONCATENATE(AA$2,$A4),'Výsledková listina'!$O:$O,0),1))</f>
        <v>Komárek Sven</v>
      </c>
      <c r="AB4" s="4">
        <v>1340</v>
      </c>
      <c r="AC4" s="18">
        <f aca="true" t="shared" si="10" ref="AC4:AC28">IF(AB4="","",RANK(AB4,AB$1:AB$65536,0))</f>
        <v>4</v>
      </c>
      <c r="AD4" s="31">
        <f aca="true" t="shared" si="11" ref="AD4:AD28">IF(AB4="","",((RANK(AB4,AB$1:AB$65536,0))+(FREQUENCY(AC$1:AC$65536,AC4)))/2)</f>
        <v>4</v>
      </c>
      <c r="AE4" s="33"/>
      <c r="AF4" s="35">
        <f>IF(ISNA(MATCH(CONCATENATE(AF$2,$A4),'Výsledková listina'!$O:$O,0)),"",INDEX('Výsledková listina'!$B:$B,MATCH(CONCATENATE(AF$2,$A4),'Výsledková listina'!$O:$O,0),1))</f>
      </c>
      <c r="AG4" s="4"/>
      <c r="AH4" s="18">
        <f aca="true" t="shared" si="12" ref="AH4:AH28">IF(AG4="","",RANK(AG4,AG$1:AG$65536,0))</f>
      </c>
      <c r="AI4" s="31">
        <f aca="true" t="shared" si="13" ref="AI4:AI28">IF(AG4="","",((RANK(AG4,AG$1:AG$65536,0))+(FREQUENCY(AH$1:AH$65536,AH4)))/2)</f>
      </c>
      <c r="AJ4" s="33"/>
      <c r="AK4" s="35">
        <f>IF(ISNA(MATCH(CONCATENATE(AK$2,$A4),'Výsledková listina'!$O:$O,0)),"",INDEX('Výsledková listina'!$B:$B,MATCH(CONCATENATE(AK$2,$A4),'Výsledková listina'!$O:$O,0),1))</f>
      </c>
      <c r="AL4" s="4"/>
      <c r="AM4" s="18">
        <f aca="true" t="shared" si="14" ref="AM4:AM28">IF(AL4="","",RANK(AL4,AL$1:AL$65536,0))</f>
      </c>
      <c r="AN4" s="31">
        <f aca="true" t="shared" si="15" ref="AN4:AN28">IF(AL4="","",((RANK(AL4,AL$1:AL$65536,0))+(FREQUENCY(AM$1:AM$65536,AM4)))/2)</f>
      </c>
      <c r="AO4" s="33"/>
      <c r="AP4" s="35">
        <f>IF(ISNA(MATCH(CONCATENATE(AP$2,$A4),'Výsledková listina'!$O:$O,0)),"",INDEX('Výsledková listina'!$B:$B,MATCH(CONCATENATE(AP$2,$A4),'Výsledková listina'!$O:$O,0),1))</f>
      </c>
      <c r="AQ4" s="4"/>
      <c r="AR4" s="18">
        <f aca="true" t="shared" si="16" ref="AR4:AR28">IF(AQ4="","",RANK(AQ4,AQ$1:AQ$65536,0))</f>
      </c>
      <c r="AS4" s="31">
        <f aca="true" t="shared" si="17" ref="AS4:AS28">IF(AQ4="","",((RANK(AQ4,AQ$1:AQ$65536,0))+(FREQUENCY(AR$1:AR$65536,AR4)))/2)</f>
      </c>
      <c r="AT4" s="33"/>
      <c r="AU4" s="35">
        <f>IF(ISNA(MATCH(CONCATENATE(AU$2,$A4),'Výsledková listina'!$O:$O,0)),"",INDEX('Výsledková listina'!$B:$B,MATCH(CONCATENATE(AU$2,$A4),'Výsledková listina'!$O:$O,0),1))</f>
      </c>
      <c r="AV4" s="4"/>
      <c r="AW4" s="18">
        <f aca="true" t="shared" si="18" ref="AW4:AW28">IF(AV4="","",RANK(AV4,AV$1:AV$65536,0))</f>
      </c>
      <c r="AX4" s="31">
        <f aca="true" t="shared" si="19" ref="AX4:AX28">IF(AV4="","",((RANK(AV4,AV$1:AV$65536,0))+(FREQUENCY(AW$1:AW$65536,AW4)))/2)</f>
      </c>
      <c r="AY4" s="33"/>
      <c r="AZ4" s="35">
        <f>IF(ISNA(MATCH(CONCATENATE(AZ$2,$A4),'Výsledková listina'!$O:$O,0)),"",INDEX('Výsledková listina'!$B:$B,MATCH(CONCATENATE(AZ$2,$A4),'Výsledková listina'!$O:$O,0),1))</f>
      </c>
      <c r="BA4" s="4"/>
      <c r="BB4" s="18">
        <f aca="true" t="shared" si="20" ref="BB4:BB28">IF(BA4="","",RANK(BA4,BA$1:BA$65536,0))</f>
      </c>
      <c r="BC4" s="31">
        <f aca="true" t="shared" si="21" ref="BC4:BC28">IF(BA4="","",((RANK(BA4,BA$1:BA$65536,0))+(FREQUENCY(BB$1:BB$65536,BB4)))/2)</f>
      </c>
      <c r="BD4" s="33"/>
      <c r="BE4" s="35">
        <f>IF(ISNA(MATCH(CONCATENATE(BE$2,$A4),'Výsledková listina'!$O:$O,0)),"",INDEX('Výsledková listina'!$B:$B,MATCH(CONCATENATE(BE$2,$A4),'Výsledková listina'!$O:$O,0),1))</f>
      </c>
      <c r="BF4" s="4"/>
      <c r="BG4" s="18">
        <f aca="true" t="shared" si="22" ref="BG4:BG28">IF(BF4="","",RANK(BF4,BF$1:BF$65536,0))</f>
      </c>
      <c r="BH4" s="31">
        <f aca="true" t="shared" si="23" ref="BH4:BH28">IF(BF4="","",((RANK(BF4,BF$1:BF$65536,0))+(FREQUENCY(BG$1:BG$65536,BG4)))/2)</f>
      </c>
      <c r="BI4" s="33"/>
      <c r="BJ4" s="35">
        <f>IF(ISNA(MATCH(CONCATENATE(BJ$2,$A4),'Výsledková listina'!$O:$O,0)),"",INDEX('Výsledková listina'!$B:$B,MATCH(CONCATENATE(BJ$2,$A4),'Výsledková listina'!$O:$O,0),1))</f>
      </c>
      <c r="BK4" s="4"/>
      <c r="BL4" s="18">
        <f aca="true" t="shared" si="24" ref="BL4:BL28">IF(BK4="","",RANK(BK4,BK$1:BK$65536,0))</f>
      </c>
      <c r="BM4" s="31">
        <f aca="true" t="shared" si="25" ref="BM4:BM28">IF(BK4="","",((RANK(BK4,BK$1:BK$65536,0))+(FREQUENCY(BL$1:BL$65536,BL4)))/2)</f>
      </c>
      <c r="BN4" s="33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</row>
    <row r="5" spans="1:174" s="10" customFormat="1" ht="34.5" customHeight="1">
      <c r="A5" s="5">
        <v>2</v>
      </c>
      <c r="B5" s="35" t="str">
        <f>IF(ISNA(MATCH(CONCATENATE(B$2,$A5),'Výsledková listina'!$O:$O,0)),"",INDEX('Výsledková listina'!$B:$B,MATCH(CONCATENATE(B$2,$A5),'Výsledková listina'!$O:$O,0),1))</f>
        <v>Velebný Pavel</v>
      </c>
      <c r="C5" s="4">
        <v>7480</v>
      </c>
      <c r="D5" s="18">
        <f t="shared" si="0"/>
        <v>1</v>
      </c>
      <c r="E5" s="31">
        <f t="shared" si="1"/>
        <v>1</v>
      </c>
      <c r="F5" s="34"/>
      <c r="G5" s="35" t="str">
        <f>IF(ISNA(MATCH(CONCATENATE(G$2,$A5),'Výsledková listina'!$O:$O,0)),"",INDEX('Výsledková listina'!$B:$B,MATCH(CONCATENATE(G$2,$A5),'Výsledková listina'!$O:$O,0),1))</f>
        <v>Podlaha Jaroslav</v>
      </c>
      <c r="H5" s="4">
        <v>0</v>
      </c>
      <c r="I5" s="18">
        <f t="shared" si="2"/>
        <v>5</v>
      </c>
      <c r="J5" s="31">
        <f t="shared" si="3"/>
        <v>8</v>
      </c>
      <c r="K5" s="34"/>
      <c r="L5" s="108"/>
      <c r="M5" s="4">
        <v>0</v>
      </c>
      <c r="N5" s="18">
        <f t="shared" si="4"/>
        <v>4</v>
      </c>
      <c r="O5" s="31">
        <f t="shared" si="5"/>
        <v>7.5</v>
      </c>
      <c r="P5" s="34"/>
      <c r="Q5" s="35" t="str">
        <f>IF(ISNA(MATCH(CONCATENATE(Q$2,$A5),'Výsledková listina'!$O:$O,0)),"",INDEX('Výsledková listina'!$B:$B,MATCH(CONCATENATE(Q$2,$A5),'Výsledková listina'!$O:$O,0),1))</f>
        <v>Franc Martin</v>
      </c>
      <c r="R5" s="4">
        <v>0</v>
      </c>
      <c r="S5" s="18">
        <f t="shared" si="6"/>
        <v>2</v>
      </c>
      <c r="T5" s="31">
        <f t="shared" si="7"/>
        <v>6.5</v>
      </c>
      <c r="U5" s="34"/>
      <c r="V5" s="35" t="str">
        <f>IF(ISNA(MATCH(CONCATENATE(V$2,$A5),'Výsledková listina'!$O:$O,0)),"",INDEX('Výsledková listina'!$B:$B,MATCH(CONCATENATE(V$2,$A5),'Výsledková listina'!$O:$O,0),1))</f>
        <v>Kameník Jaroslav</v>
      </c>
      <c r="W5" s="4">
        <v>260</v>
      </c>
      <c r="X5" s="18">
        <f t="shared" si="8"/>
        <v>5</v>
      </c>
      <c r="Y5" s="31">
        <f t="shared" si="9"/>
        <v>5</v>
      </c>
      <c r="Z5" s="34"/>
      <c r="AA5" s="35" t="str">
        <f>IF(ISNA(MATCH(CONCATENATE(AA$2,$A5),'Výsledková listina'!$O:$O,0)),"",INDEX('Výsledková listina'!$B:$B,MATCH(CONCATENATE(AA$2,$A5),'Výsledková listina'!$O:$O,0),1))</f>
        <v>Zeman Jindřich</v>
      </c>
      <c r="AB5" s="4">
        <v>0</v>
      </c>
      <c r="AC5" s="18">
        <f t="shared" si="10"/>
        <v>9</v>
      </c>
      <c r="AD5" s="31">
        <f t="shared" si="11"/>
        <v>10</v>
      </c>
      <c r="AE5" s="34"/>
      <c r="AF5" s="35">
        <f>IF(ISNA(MATCH(CONCATENATE(AF$2,$A5),'Výsledková listina'!$O:$O,0)),"",INDEX('Výsledková listina'!$B:$B,MATCH(CONCATENATE(AF$2,$A5),'Výsledková listina'!$O:$O,0),1))</f>
      </c>
      <c r="AG5" s="4"/>
      <c r="AH5" s="18">
        <f t="shared" si="12"/>
      </c>
      <c r="AI5" s="31">
        <f t="shared" si="13"/>
      </c>
      <c r="AJ5" s="34"/>
      <c r="AK5" s="35">
        <f>IF(ISNA(MATCH(CONCATENATE(AK$2,$A5),'Výsledková listina'!$O:$O,0)),"",INDEX('Výsledková listina'!$B:$B,MATCH(CONCATENATE(AK$2,$A5),'Výsledková listina'!$O:$O,0),1))</f>
      </c>
      <c r="AL5" s="4"/>
      <c r="AM5" s="18">
        <f t="shared" si="14"/>
      </c>
      <c r="AN5" s="31">
        <f t="shared" si="15"/>
      </c>
      <c r="AO5" s="34"/>
      <c r="AP5" s="35">
        <f>IF(ISNA(MATCH(CONCATENATE(AP$2,$A5),'Výsledková listina'!$O:$O,0)),"",INDEX('Výsledková listina'!$B:$B,MATCH(CONCATENATE(AP$2,$A5),'Výsledková listina'!$O:$O,0),1))</f>
      </c>
      <c r="AQ5" s="4"/>
      <c r="AR5" s="18">
        <f t="shared" si="16"/>
      </c>
      <c r="AS5" s="31">
        <f t="shared" si="17"/>
      </c>
      <c r="AT5" s="34"/>
      <c r="AU5" s="35">
        <f>IF(ISNA(MATCH(CONCATENATE(AU$2,$A5),'Výsledková listina'!$O:$O,0)),"",INDEX('Výsledková listina'!$B:$B,MATCH(CONCATENATE(AU$2,$A5),'Výsledková listina'!$O:$O,0),1))</f>
      </c>
      <c r="AV5" s="4"/>
      <c r="AW5" s="18">
        <f t="shared" si="18"/>
      </c>
      <c r="AX5" s="31">
        <f t="shared" si="19"/>
      </c>
      <c r="AY5" s="34"/>
      <c r="AZ5" s="35">
        <f>IF(ISNA(MATCH(CONCATENATE(AZ$2,$A5),'Výsledková listina'!$O:$O,0)),"",INDEX('Výsledková listina'!$B:$B,MATCH(CONCATENATE(AZ$2,$A5),'Výsledková listina'!$O:$O,0),1))</f>
      </c>
      <c r="BA5" s="4"/>
      <c r="BB5" s="18">
        <f t="shared" si="20"/>
      </c>
      <c r="BC5" s="31">
        <f t="shared" si="21"/>
      </c>
      <c r="BD5" s="34"/>
      <c r="BE5" s="35">
        <f>IF(ISNA(MATCH(CONCATENATE(BE$2,$A5),'Výsledková listina'!$O:$O,0)),"",INDEX('Výsledková listina'!$B:$B,MATCH(CONCATENATE(BE$2,$A5),'Výsledková listina'!$O:$O,0),1))</f>
      </c>
      <c r="BF5" s="4"/>
      <c r="BG5" s="18">
        <f t="shared" si="22"/>
      </c>
      <c r="BH5" s="31">
        <f t="shared" si="23"/>
      </c>
      <c r="BI5" s="34"/>
      <c r="BJ5" s="35">
        <f>IF(ISNA(MATCH(CONCATENATE(BJ$2,$A5),'Výsledková listina'!$O:$O,0)),"",INDEX('Výsledková listina'!$B:$B,MATCH(CONCATENATE(BJ$2,$A5),'Výsledková listina'!$O:$O,0),1))</f>
      </c>
      <c r="BK5" s="4"/>
      <c r="BL5" s="18">
        <f t="shared" si="24"/>
      </c>
      <c r="BM5" s="31">
        <f t="shared" si="25"/>
      </c>
      <c r="BN5" s="34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</row>
    <row r="6" spans="1:174" s="10" customFormat="1" ht="34.5" customHeight="1">
      <c r="A6" s="5">
        <v>3</v>
      </c>
      <c r="B6" s="35" t="str">
        <f>IF(ISNA(MATCH(CONCATENATE(B$2,$A6),'Výsledková listina'!$O:$O,0)),"",INDEX('Výsledková listina'!$B:$B,MATCH(CONCATENATE(B$2,$A6),'Výsledková listina'!$O:$O,0),1))</f>
        <v>Šetina Michal</v>
      </c>
      <c r="C6" s="4">
        <v>2940</v>
      </c>
      <c r="D6" s="18">
        <f t="shared" si="0"/>
        <v>2</v>
      </c>
      <c r="E6" s="31">
        <f t="shared" si="1"/>
        <v>2</v>
      </c>
      <c r="F6" s="34"/>
      <c r="G6" s="35" t="str">
        <f>IF(ISNA(MATCH(CONCATENATE(G$2,$A6),'Výsledková listina'!$O:$O,0)),"",INDEX('Výsledková listina'!$B:$B,MATCH(CONCATENATE(G$2,$A6),'Výsledková listina'!$O:$O,0),1))</f>
        <v>Bromovský Petr</v>
      </c>
      <c r="H6" s="4">
        <v>0</v>
      </c>
      <c r="I6" s="18">
        <f t="shared" si="2"/>
        <v>5</v>
      </c>
      <c r="J6" s="31">
        <f t="shared" si="3"/>
        <v>8</v>
      </c>
      <c r="K6" s="34"/>
      <c r="L6" s="35">
        <v>0</v>
      </c>
      <c r="M6" s="4">
        <v>40</v>
      </c>
      <c r="N6" s="18">
        <f t="shared" si="4"/>
        <v>3</v>
      </c>
      <c r="O6" s="31">
        <f t="shared" si="5"/>
        <v>3</v>
      </c>
      <c r="P6" s="34"/>
      <c r="Q6" s="35" t="str">
        <f>IF(ISNA(MATCH(CONCATENATE(Q$2,$A6),'Výsledková listina'!$O:$O,0)),"",INDEX('Výsledková listina'!$B:$B,MATCH(CONCATENATE(Q$2,$A6),'Výsledková listina'!$O:$O,0),1))</f>
        <v>Kameník Jiří</v>
      </c>
      <c r="R6" s="4">
        <v>160</v>
      </c>
      <c r="S6" s="18">
        <f t="shared" si="6"/>
        <v>1</v>
      </c>
      <c r="T6" s="31">
        <f t="shared" si="7"/>
        <v>1</v>
      </c>
      <c r="U6" s="34"/>
      <c r="V6" s="35" t="str">
        <f>IF(ISNA(MATCH(CONCATENATE(V$2,$A6),'Výsledková listina'!$O:$O,0)),"",INDEX('Výsledková listina'!$B:$B,MATCH(CONCATENATE(V$2,$A6),'Výsledková listina'!$O:$O,0),1))</f>
        <v>Kočí Josef</v>
      </c>
      <c r="W6" s="4">
        <v>0</v>
      </c>
      <c r="X6" s="18">
        <f t="shared" si="8"/>
        <v>8</v>
      </c>
      <c r="Y6" s="31">
        <f t="shared" si="9"/>
        <v>9.5</v>
      </c>
      <c r="Z6" s="34"/>
      <c r="AA6" s="35" t="str">
        <f>IF(ISNA(MATCH(CONCATENATE(AA$2,$A6),'Výsledková listina'!$O:$O,0)),"",INDEX('Výsledková listina'!$B:$B,MATCH(CONCATENATE(AA$2,$A6),'Výsledková listina'!$O:$O,0),1))</f>
        <v>Podlaha Adam</v>
      </c>
      <c r="AB6" s="4">
        <v>620</v>
      </c>
      <c r="AC6" s="18">
        <f t="shared" si="10"/>
        <v>5</v>
      </c>
      <c r="AD6" s="31">
        <f t="shared" si="11"/>
        <v>5</v>
      </c>
      <c r="AE6" s="34"/>
      <c r="AF6" s="35">
        <f>IF(ISNA(MATCH(CONCATENATE(AF$2,$A6),'Výsledková listina'!$O:$O,0)),"",INDEX('Výsledková listina'!$B:$B,MATCH(CONCATENATE(AF$2,$A6),'Výsledková listina'!$O:$O,0),1))</f>
      </c>
      <c r="AG6" s="4"/>
      <c r="AH6" s="18">
        <f t="shared" si="12"/>
      </c>
      <c r="AI6" s="31">
        <f t="shared" si="13"/>
      </c>
      <c r="AJ6" s="34"/>
      <c r="AK6" s="35">
        <f>IF(ISNA(MATCH(CONCATENATE(AK$2,$A6),'Výsledková listina'!$O:$O,0)),"",INDEX('Výsledková listina'!$B:$B,MATCH(CONCATENATE(AK$2,$A6),'Výsledková listina'!$O:$O,0),1))</f>
      </c>
      <c r="AL6" s="4"/>
      <c r="AM6" s="18">
        <f t="shared" si="14"/>
      </c>
      <c r="AN6" s="31">
        <f t="shared" si="15"/>
      </c>
      <c r="AO6" s="34"/>
      <c r="AP6" s="35">
        <f>IF(ISNA(MATCH(CONCATENATE(AP$2,$A6),'Výsledková listina'!$O:$O,0)),"",INDEX('Výsledková listina'!$B:$B,MATCH(CONCATENATE(AP$2,$A6),'Výsledková listina'!$O:$O,0),1))</f>
      </c>
      <c r="AQ6" s="4"/>
      <c r="AR6" s="18">
        <f t="shared" si="16"/>
      </c>
      <c r="AS6" s="31">
        <f t="shared" si="17"/>
      </c>
      <c r="AT6" s="34"/>
      <c r="AU6" s="35">
        <f>IF(ISNA(MATCH(CONCATENATE(AU$2,$A6),'Výsledková listina'!$O:$O,0)),"",INDEX('Výsledková listina'!$B:$B,MATCH(CONCATENATE(AU$2,$A6),'Výsledková listina'!$O:$O,0),1))</f>
      </c>
      <c r="AV6" s="4"/>
      <c r="AW6" s="18">
        <f t="shared" si="18"/>
      </c>
      <c r="AX6" s="31">
        <f t="shared" si="19"/>
      </c>
      <c r="AY6" s="34"/>
      <c r="AZ6" s="35">
        <f>IF(ISNA(MATCH(CONCATENATE(AZ$2,$A6),'Výsledková listina'!$O:$O,0)),"",INDEX('Výsledková listina'!$B:$B,MATCH(CONCATENATE(AZ$2,$A6),'Výsledková listina'!$O:$O,0),1))</f>
      </c>
      <c r="BA6" s="4"/>
      <c r="BB6" s="18">
        <f t="shared" si="20"/>
      </c>
      <c r="BC6" s="31">
        <f t="shared" si="21"/>
      </c>
      <c r="BD6" s="34"/>
      <c r="BE6" s="35">
        <f>IF(ISNA(MATCH(CONCATENATE(BE$2,$A6),'Výsledková listina'!$O:$O,0)),"",INDEX('Výsledková listina'!$B:$B,MATCH(CONCATENATE(BE$2,$A6),'Výsledková listina'!$O:$O,0),1))</f>
      </c>
      <c r="BF6" s="4"/>
      <c r="BG6" s="18">
        <f t="shared" si="22"/>
      </c>
      <c r="BH6" s="31">
        <f t="shared" si="23"/>
      </c>
      <c r="BI6" s="34"/>
      <c r="BJ6" s="35">
        <f>IF(ISNA(MATCH(CONCATENATE(BJ$2,$A6),'Výsledková listina'!$O:$O,0)),"",INDEX('Výsledková listina'!$B:$B,MATCH(CONCATENATE(BJ$2,$A6),'Výsledková listina'!$O:$O,0),1))</f>
      </c>
      <c r="BK6" s="4"/>
      <c r="BL6" s="18">
        <f t="shared" si="24"/>
      </c>
      <c r="BM6" s="31">
        <f t="shared" si="25"/>
      </c>
      <c r="BN6" s="34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</row>
    <row r="7" spans="1:174" s="10" customFormat="1" ht="34.5" customHeight="1">
      <c r="A7" s="5">
        <v>4</v>
      </c>
      <c r="B7" s="35" t="str">
        <f>IF(ISNA(MATCH(CONCATENATE(B$2,$A7),'Výsledková listina'!$O:$O,0)),"",INDEX('Výsledková listina'!$B:$B,MATCH(CONCATENATE(B$2,$A7),'Výsledková listina'!$O:$O,0),1))</f>
        <v>Šedivý Martin</v>
      </c>
      <c r="C7" s="4">
        <v>960</v>
      </c>
      <c r="D7" s="18">
        <f t="shared" si="0"/>
        <v>3</v>
      </c>
      <c r="E7" s="31">
        <f t="shared" si="1"/>
        <v>3</v>
      </c>
      <c r="F7" s="34"/>
      <c r="G7" s="35" t="str">
        <f>IF(ISNA(MATCH(CONCATENATE(G$2,$A7),'Výsledková listina'!$O:$O,0)),"",INDEX('Výsledková listina'!$B:$B,MATCH(CONCATENATE(G$2,$A7),'Výsledková listina'!$O:$O,0),1))</f>
        <v>Hrubant Petr</v>
      </c>
      <c r="H7" s="4">
        <v>0</v>
      </c>
      <c r="I7" s="18">
        <f t="shared" si="2"/>
        <v>5</v>
      </c>
      <c r="J7" s="31">
        <f t="shared" si="3"/>
        <v>8</v>
      </c>
      <c r="K7" s="34"/>
      <c r="L7" s="35" t="str">
        <f>IF(ISNA(MATCH(CONCATENATE(L$2,$A7),'Výsledková listina'!$O:$O,0)),"",INDEX('Výsledková listina'!$B:$B,MATCH(CONCATENATE(L$2,$A7),'Výsledková listina'!$O:$O,0),1))</f>
        <v>Štěpnička Milan st.</v>
      </c>
      <c r="M7" s="4">
        <v>0</v>
      </c>
      <c r="N7" s="18">
        <f t="shared" si="4"/>
        <v>4</v>
      </c>
      <c r="O7" s="31">
        <f t="shared" si="5"/>
        <v>7.5</v>
      </c>
      <c r="P7" s="34"/>
      <c r="Q7" s="35" t="str">
        <f>IF(ISNA(MATCH(CONCATENATE(Q$2,$A7),'Výsledková listina'!$O:$O,0)),"",INDEX('Výsledková listina'!$B:$B,MATCH(CONCATENATE(Q$2,$A7),'Výsledková listina'!$O:$O,0),1))</f>
        <v>John Miroslav</v>
      </c>
      <c r="R7" s="4">
        <v>0</v>
      </c>
      <c r="S7" s="18">
        <f t="shared" si="6"/>
        <v>2</v>
      </c>
      <c r="T7" s="31">
        <f t="shared" si="7"/>
        <v>6.5</v>
      </c>
      <c r="U7" s="34"/>
      <c r="V7" s="35" t="str">
        <f>IF(ISNA(MATCH(CONCATENATE(V$2,$A7),'Výsledková listina'!$O:$O,0)),"",INDEX('Výsledková listina'!$B:$B,MATCH(CONCATENATE(V$2,$A7),'Výsledková listina'!$O:$O,0),1))</f>
        <v>Nerad Rosťa</v>
      </c>
      <c r="W7" s="4">
        <v>2000</v>
      </c>
      <c r="X7" s="18">
        <f t="shared" si="8"/>
        <v>1</v>
      </c>
      <c r="Y7" s="31">
        <f t="shared" si="9"/>
        <v>1</v>
      </c>
      <c r="Z7" s="34"/>
      <c r="AA7" s="35" t="str">
        <f>IF(ISNA(MATCH(CONCATENATE(AA$2,$A7),'Výsledková listina'!$O:$O,0)),"",INDEX('Výsledková listina'!$B:$B,MATCH(CONCATENATE(AA$2,$A7),'Výsledková listina'!$O:$O,0),1))</f>
        <v>Miloslav Vodička</v>
      </c>
      <c r="AB7" s="4">
        <v>3540</v>
      </c>
      <c r="AC7" s="18">
        <f t="shared" si="10"/>
        <v>1</v>
      </c>
      <c r="AD7" s="31">
        <f t="shared" si="11"/>
        <v>1</v>
      </c>
      <c r="AE7" s="34"/>
      <c r="AF7" s="35">
        <f>IF(ISNA(MATCH(CONCATENATE(AF$2,$A7),'Výsledková listina'!$O:$O,0)),"",INDEX('Výsledková listina'!$B:$B,MATCH(CONCATENATE(AF$2,$A7),'Výsledková listina'!$O:$O,0),1))</f>
      </c>
      <c r="AG7" s="4"/>
      <c r="AH7" s="18">
        <f t="shared" si="12"/>
      </c>
      <c r="AI7" s="31">
        <f t="shared" si="13"/>
      </c>
      <c r="AJ7" s="34"/>
      <c r="AK7" s="35">
        <f>IF(ISNA(MATCH(CONCATENATE(AK$2,$A7),'Výsledková listina'!$O:$O,0)),"",INDEX('Výsledková listina'!$B:$B,MATCH(CONCATENATE(AK$2,$A7),'Výsledková listina'!$O:$O,0),1))</f>
      </c>
      <c r="AL7" s="4"/>
      <c r="AM7" s="18">
        <f t="shared" si="14"/>
      </c>
      <c r="AN7" s="31">
        <f t="shared" si="15"/>
      </c>
      <c r="AO7" s="34"/>
      <c r="AP7" s="35">
        <f>IF(ISNA(MATCH(CONCATENATE(AP$2,$A7),'Výsledková listina'!$O:$O,0)),"",INDEX('Výsledková listina'!$B:$B,MATCH(CONCATENATE(AP$2,$A7),'Výsledková listina'!$O:$O,0),1))</f>
      </c>
      <c r="AQ7" s="4"/>
      <c r="AR7" s="18">
        <f t="shared" si="16"/>
      </c>
      <c r="AS7" s="31">
        <f t="shared" si="17"/>
      </c>
      <c r="AT7" s="34"/>
      <c r="AU7" s="35">
        <f>IF(ISNA(MATCH(CONCATENATE(AU$2,$A7),'Výsledková listina'!$O:$O,0)),"",INDEX('Výsledková listina'!$B:$B,MATCH(CONCATENATE(AU$2,$A7),'Výsledková listina'!$O:$O,0),1))</f>
      </c>
      <c r="AV7" s="4"/>
      <c r="AW7" s="18">
        <f t="shared" si="18"/>
      </c>
      <c r="AX7" s="31">
        <f t="shared" si="19"/>
      </c>
      <c r="AY7" s="34"/>
      <c r="AZ7" s="35">
        <f>IF(ISNA(MATCH(CONCATENATE(AZ$2,$A7),'Výsledková listina'!$O:$O,0)),"",INDEX('Výsledková listina'!$B:$B,MATCH(CONCATENATE(AZ$2,$A7),'Výsledková listina'!$O:$O,0),1))</f>
      </c>
      <c r="BA7" s="4"/>
      <c r="BB7" s="18">
        <f t="shared" si="20"/>
      </c>
      <c r="BC7" s="31">
        <f t="shared" si="21"/>
      </c>
      <c r="BD7" s="34"/>
      <c r="BE7" s="35">
        <f>IF(ISNA(MATCH(CONCATENATE(BE$2,$A7),'Výsledková listina'!$O:$O,0)),"",INDEX('Výsledková listina'!$B:$B,MATCH(CONCATENATE(BE$2,$A7),'Výsledková listina'!$O:$O,0),1))</f>
      </c>
      <c r="BF7" s="4"/>
      <c r="BG7" s="18">
        <f t="shared" si="22"/>
      </c>
      <c r="BH7" s="31">
        <f t="shared" si="23"/>
      </c>
      <c r="BI7" s="34"/>
      <c r="BJ7" s="35">
        <f>IF(ISNA(MATCH(CONCATENATE(BJ$2,$A7),'Výsledková listina'!$O:$O,0)),"",INDEX('Výsledková listina'!$B:$B,MATCH(CONCATENATE(BJ$2,$A7),'Výsledková listina'!$O:$O,0),1))</f>
      </c>
      <c r="BK7" s="4"/>
      <c r="BL7" s="18">
        <f t="shared" si="24"/>
      </c>
      <c r="BM7" s="31">
        <f t="shared" si="25"/>
      </c>
      <c r="BN7" s="34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</row>
    <row r="8" spans="1:174" s="10" customFormat="1" ht="34.5" customHeight="1">
      <c r="A8" s="5">
        <v>5</v>
      </c>
      <c r="B8" s="35" t="str">
        <f>IF(ISNA(MATCH(CONCATENATE(B$2,$A8),'Výsledková listina'!$O:$O,0)),"",INDEX('Výsledková listina'!$B:$B,MATCH(CONCATENATE(B$2,$A8),'Výsledková listina'!$O:$O,0),1))</f>
        <v>Šedivý Jakub</v>
      </c>
      <c r="C8" s="4">
        <v>0</v>
      </c>
      <c r="D8" s="18">
        <f t="shared" si="0"/>
        <v>6</v>
      </c>
      <c r="E8" s="31">
        <f t="shared" si="1"/>
        <v>8.5</v>
      </c>
      <c r="F8" s="34"/>
      <c r="G8" s="35" t="str">
        <f>IF(ISNA(MATCH(CONCATENATE(G$2,$A8),'Výsledková listina'!$O:$O,0)),"",INDEX('Výsledková listina'!$B:$B,MATCH(CONCATENATE(G$2,$A8),'Výsledková listina'!$O:$O,0),1))</f>
        <v>Albrecht Josef</v>
      </c>
      <c r="H8" s="4">
        <v>0</v>
      </c>
      <c r="I8" s="18">
        <f t="shared" si="2"/>
        <v>5</v>
      </c>
      <c r="J8" s="31">
        <f t="shared" si="3"/>
        <v>8</v>
      </c>
      <c r="K8" s="34"/>
      <c r="L8" s="35" t="str">
        <f>IF(ISNA(MATCH(CONCATENATE(L$2,$A8),'Výsledková listina'!$O:$O,0)),"",INDEX('Výsledková listina'!$B:$B,MATCH(CONCATENATE(L$2,$A8),'Výsledková listina'!$O:$O,0),1))</f>
        <v>Pliml Jiří</v>
      </c>
      <c r="M8" s="4">
        <v>880</v>
      </c>
      <c r="N8" s="18">
        <f t="shared" si="4"/>
        <v>1</v>
      </c>
      <c r="O8" s="31">
        <f t="shared" si="5"/>
        <v>1</v>
      </c>
      <c r="P8" s="34"/>
      <c r="Q8" s="35" t="str">
        <f>IF(ISNA(MATCH(CONCATENATE(Q$2,$A8),'Výsledková listina'!$O:$O,0)),"",INDEX('Výsledková listina'!$B:$B,MATCH(CONCATENATE(Q$2,$A8),'Výsledková listina'!$O:$O,0),1))</f>
        <v>Kodad David</v>
      </c>
      <c r="R8" s="4">
        <v>0</v>
      </c>
      <c r="S8" s="18">
        <f t="shared" si="6"/>
        <v>2</v>
      </c>
      <c r="T8" s="31">
        <f t="shared" si="7"/>
        <v>6.5</v>
      </c>
      <c r="U8" s="34"/>
      <c r="V8" s="35" t="str">
        <f>IF(ISNA(MATCH(CONCATENATE(V$2,$A8),'Výsledková listina'!$O:$O,0)),"",INDEX('Výsledková listina'!$B:$B,MATCH(CONCATENATE(V$2,$A8),'Výsledková listina'!$O:$O,0),1))</f>
        <v>Chudomel Radek</v>
      </c>
      <c r="W8" s="4">
        <v>0</v>
      </c>
      <c r="X8" s="18">
        <f t="shared" si="8"/>
        <v>8</v>
      </c>
      <c r="Y8" s="31">
        <f t="shared" si="9"/>
        <v>9.5</v>
      </c>
      <c r="Z8" s="34"/>
      <c r="AA8" s="35" t="str">
        <f>IF(ISNA(MATCH(CONCATENATE(AA$2,$A8),'Výsledková listina'!$O:$O,0)),"",INDEX('Výsledková listina'!$B:$B,MATCH(CONCATENATE(AA$2,$A8),'Výsledková listina'!$O:$O,0),1))</f>
        <v>Koubek František</v>
      </c>
      <c r="AB8" s="4">
        <v>1960</v>
      </c>
      <c r="AC8" s="18">
        <f t="shared" si="10"/>
        <v>3</v>
      </c>
      <c r="AD8" s="31">
        <f t="shared" si="11"/>
        <v>3</v>
      </c>
      <c r="AE8" s="34"/>
      <c r="AF8" s="35">
        <f>IF(ISNA(MATCH(CONCATENATE(AF$2,$A8),'Výsledková listina'!$O:$O,0)),"",INDEX('Výsledková listina'!$B:$B,MATCH(CONCATENATE(AF$2,$A8),'Výsledková listina'!$O:$O,0),1))</f>
      </c>
      <c r="AG8" s="4"/>
      <c r="AH8" s="18">
        <f t="shared" si="12"/>
      </c>
      <c r="AI8" s="31">
        <f t="shared" si="13"/>
      </c>
      <c r="AJ8" s="34"/>
      <c r="AK8" s="35">
        <f>IF(ISNA(MATCH(CONCATENATE(AK$2,$A8),'Výsledková listina'!$O:$O,0)),"",INDEX('Výsledková listina'!$B:$B,MATCH(CONCATENATE(AK$2,$A8),'Výsledková listina'!$O:$O,0),1))</f>
      </c>
      <c r="AL8" s="4"/>
      <c r="AM8" s="18">
        <f t="shared" si="14"/>
      </c>
      <c r="AN8" s="31">
        <f t="shared" si="15"/>
      </c>
      <c r="AO8" s="34"/>
      <c r="AP8" s="35">
        <f>IF(ISNA(MATCH(CONCATENATE(AP$2,$A8),'Výsledková listina'!$O:$O,0)),"",INDEX('Výsledková listina'!$B:$B,MATCH(CONCATENATE(AP$2,$A8),'Výsledková listina'!$O:$O,0),1))</f>
      </c>
      <c r="AQ8" s="4"/>
      <c r="AR8" s="18">
        <f t="shared" si="16"/>
      </c>
      <c r="AS8" s="31">
        <f t="shared" si="17"/>
      </c>
      <c r="AT8" s="34"/>
      <c r="AU8" s="35">
        <f>IF(ISNA(MATCH(CONCATENATE(AU$2,$A8),'Výsledková listina'!$O:$O,0)),"",INDEX('Výsledková listina'!$B:$B,MATCH(CONCATENATE(AU$2,$A8),'Výsledková listina'!$O:$O,0),1))</f>
      </c>
      <c r="AV8" s="4"/>
      <c r="AW8" s="18">
        <f t="shared" si="18"/>
      </c>
      <c r="AX8" s="31">
        <f t="shared" si="19"/>
      </c>
      <c r="AY8" s="34"/>
      <c r="AZ8" s="35">
        <f>IF(ISNA(MATCH(CONCATENATE(AZ$2,$A8),'Výsledková listina'!$O:$O,0)),"",INDEX('Výsledková listina'!$B:$B,MATCH(CONCATENATE(AZ$2,$A8),'Výsledková listina'!$O:$O,0),1))</f>
      </c>
      <c r="BA8" s="4"/>
      <c r="BB8" s="18">
        <f t="shared" si="20"/>
      </c>
      <c r="BC8" s="31">
        <f t="shared" si="21"/>
      </c>
      <c r="BD8" s="34"/>
      <c r="BE8" s="35">
        <f>IF(ISNA(MATCH(CONCATENATE(BE$2,$A8),'Výsledková listina'!$O:$O,0)),"",INDEX('Výsledková listina'!$B:$B,MATCH(CONCATENATE(BE$2,$A8),'Výsledková listina'!$O:$O,0),1))</f>
      </c>
      <c r="BF8" s="4"/>
      <c r="BG8" s="18">
        <f t="shared" si="22"/>
      </c>
      <c r="BH8" s="31">
        <f t="shared" si="23"/>
      </c>
      <c r="BI8" s="34"/>
      <c r="BJ8" s="35">
        <f>IF(ISNA(MATCH(CONCATENATE(BJ$2,$A8),'Výsledková listina'!$O:$O,0)),"",INDEX('Výsledková listina'!$B:$B,MATCH(CONCATENATE(BJ$2,$A8),'Výsledková listina'!$O:$O,0),1))</f>
      </c>
      <c r="BK8" s="4"/>
      <c r="BL8" s="18">
        <f t="shared" si="24"/>
      </c>
      <c r="BM8" s="31">
        <f t="shared" si="25"/>
      </c>
      <c r="BN8" s="34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</row>
    <row r="9" spans="1:174" s="10" customFormat="1" ht="34.5" customHeight="1">
      <c r="A9" s="5">
        <v>6</v>
      </c>
      <c r="B9" s="35" t="str">
        <f>IF(ISNA(MATCH(CONCATENATE(B$2,$A9),'Výsledková listina'!$O:$O,0)),"",INDEX('Výsledková listina'!$B:$B,MATCH(CONCATENATE(B$2,$A9),'Výsledková listina'!$O:$O,0),1))</f>
        <v>Ouředníček Jiří</v>
      </c>
      <c r="C9" s="4">
        <v>920</v>
      </c>
      <c r="D9" s="18">
        <f t="shared" si="0"/>
        <v>4</v>
      </c>
      <c r="E9" s="31">
        <f t="shared" si="1"/>
        <v>4</v>
      </c>
      <c r="F9" s="34"/>
      <c r="G9" s="35" t="str">
        <f>IF(ISNA(MATCH(CONCATENATE(G$2,$A9),'Výsledková listina'!$O:$O,0)),"",INDEX('Výsledková listina'!$B:$B,MATCH(CONCATENATE(G$2,$A9),'Výsledková listina'!$O:$O,0),1))</f>
        <v>Karásek Pavel</v>
      </c>
      <c r="H9" s="4">
        <v>0</v>
      </c>
      <c r="I9" s="18">
        <f t="shared" si="2"/>
        <v>5</v>
      </c>
      <c r="J9" s="31">
        <f t="shared" si="3"/>
        <v>8</v>
      </c>
      <c r="K9" s="34"/>
      <c r="L9" s="35" t="str">
        <f>IF(ISNA(MATCH(CONCATENATE(L$2,$A9),'Výsledková listina'!$O:$O,0)),"",INDEX('Výsledková listina'!$B:$B,MATCH(CONCATENATE(L$2,$A9),'Výsledková listina'!$O:$O,0),1))</f>
        <v>Miler Tomáš</v>
      </c>
      <c r="M9" s="4">
        <v>0</v>
      </c>
      <c r="N9" s="18">
        <f t="shared" si="4"/>
        <v>4</v>
      </c>
      <c r="O9" s="31">
        <f t="shared" si="5"/>
        <v>7.5</v>
      </c>
      <c r="P9" s="34"/>
      <c r="Q9" s="35" t="str">
        <f>IF(ISNA(MATCH(CONCATENATE(Q$2,$A9),'Výsledková listina'!$O:$O,0)),"",INDEX('Výsledková listina'!$B:$B,MATCH(CONCATENATE(Q$2,$A9),'Výsledková listina'!$O:$O,0),1))</f>
        <v>Biernat Jozef</v>
      </c>
      <c r="R9" s="4">
        <v>0</v>
      </c>
      <c r="S9" s="18">
        <f t="shared" si="6"/>
        <v>2</v>
      </c>
      <c r="T9" s="31">
        <f t="shared" si="7"/>
        <v>6.5</v>
      </c>
      <c r="U9" s="34"/>
      <c r="V9" s="35" t="str">
        <f>IF(ISNA(MATCH(CONCATENATE(V$2,$A9),'Výsledková listina'!$O:$O,0)),"",INDEX('Výsledková listina'!$B:$B,MATCH(CONCATENATE(V$2,$A9),'Výsledková listina'!$O:$O,0),1))</f>
        <v>Štěpnička Radek</v>
      </c>
      <c r="W9" s="4">
        <v>920</v>
      </c>
      <c r="X9" s="18">
        <f t="shared" si="8"/>
        <v>2</v>
      </c>
      <c r="Y9" s="31">
        <f t="shared" si="9"/>
        <v>2</v>
      </c>
      <c r="Z9" s="34"/>
      <c r="AA9" s="35" t="str">
        <f>IF(ISNA(MATCH(CONCATENATE(AA$2,$A9),'Výsledková listina'!$O:$O,0)),"",INDEX('Výsledková listina'!$B:$B,MATCH(CONCATENATE(AA$2,$A9),'Výsledková listina'!$O:$O,0),1))</f>
        <v>Beránek Oldřich</v>
      </c>
      <c r="AB9" s="4">
        <v>0</v>
      </c>
      <c r="AC9" s="18">
        <f t="shared" si="10"/>
        <v>9</v>
      </c>
      <c r="AD9" s="31">
        <f t="shared" si="11"/>
        <v>10</v>
      </c>
      <c r="AE9" s="34"/>
      <c r="AF9" s="35">
        <f>IF(ISNA(MATCH(CONCATENATE(AF$2,$A9),'Výsledková listina'!$O:$O,0)),"",INDEX('Výsledková listina'!$B:$B,MATCH(CONCATENATE(AF$2,$A9),'Výsledková listina'!$O:$O,0),1))</f>
      </c>
      <c r="AG9" s="4"/>
      <c r="AH9" s="18">
        <f t="shared" si="12"/>
      </c>
      <c r="AI9" s="31">
        <f t="shared" si="13"/>
      </c>
      <c r="AJ9" s="34"/>
      <c r="AK9" s="35">
        <f>IF(ISNA(MATCH(CONCATENATE(AK$2,$A9),'Výsledková listina'!$O:$O,0)),"",INDEX('Výsledková listina'!$B:$B,MATCH(CONCATENATE(AK$2,$A9),'Výsledková listina'!$O:$O,0),1))</f>
      </c>
      <c r="AL9" s="4"/>
      <c r="AM9" s="18">
        <f t="shared" si="14"/>
      </c>
      <c r="AN9" s="31">
        <f t="shared" si="15"/>
      </c>
      <c r="AO9" s="34"/>
      <c r="AP9" s="35">
        <f>IF(ISNA(MATCH(CONCATENATE(AP$2,$A9),'Výsledková listina'!$O:$O,0)),"",INDEX('Výsledková listina'!$B:$B,MATCH(CONCATENATE(AP$2,$A9),'Výsledková listina'!$O:$O,0),1))</f>
      </c>
      <c r="AQ9" s="4"/>
      <c r="AR9" s="18">
        <f t="shared" si="16"/>
      </c>
      <c r="AS9" s="31">
        <f t="shared" si="17"/>
      </c>
      <c r="AT9" s="34"/>
      <c r="AU9" s="35">
        <f>IF(ISNA(MATCH(CONCATENATE(AU$2,$A9),'Výsledková listina'!$O:$O,0)),"",INDEX('Výsledková listina'!$B:$B,MATCH(CONCATENATE(AU$2,$A9),'Výsledková listina'!$O:$O,0),1))</f>
      </c>
      <c r="AV9" s="4"/>
      <c r="AW9" s="18">
        <f t="shared" si="18"/>
      </c>
      <c r="AX9" s="31">
        <f t="shared" si="19"/>
      </c>
      <c r="AY9" s="34"/>
      <c r="AZ9" s="35">
        <f>IF(ISNA(MATCH(CONCATENATE(AZ$2,$A9),'Výsledková listina'!$O:$O,0)),"",INDEX('Výsledková listina'!$B:$B,MATCH(CONCATENATE(AZ$2,$A9),'Výsledková listina'!$O:$O,0),1))</f>
      </c>
      <c r="BA9" s="4"/>
      <c r="BB9" s="18">
        <f t="shared" si="20"/>
      </c>
      <c r="BC9" s="31">
        <f t="shared" si="21"/>
      </c>
      <c r="BD9" s="34"/>
      <c r="BE9" s="35">
        <f>IF(ISNA(MATCH(CONCATENATE(BE$2,$A9),'Výsledková listina'!$O:$O,0)),"",INDEX('Výsledková listina'!$B:$B,MATCH(CONCATENATE(BE$2,$A9),'Výsledková listina'!$O:$O,0),1))</f>
      </c>
      <c r="BF9" s="4"/>
      <c r="BG9" s="18">
        <f t="shared" si="22"/>
      </c>
      <c r="BH9" s="31">
        <f t="shared" si="23"/>
      </c>
      <c r="BI9" s="34"/>
      <c r="BJ9" s="35">
        <f>IF(ISNA(MATCH(CONCATENATE(BJ$2,$A9),'Výsledková listina'!$O:$O,0)),"",INDEX('Výsledková listina'!$B:$B,MATCH(CONCATENATE(BJ$2,$A9),'Výsledková listina'!$O:$O,0),1))</f>
      </c>
      <c r="BK9" s="4"/>
      <c r="BL9" s="18">
        <f t="shared" si="24"/>
      </c>
      <c r="BM9" s="31">
        <f t="shared" si="25"/>
      </c>
      <c r="BN9" s="34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</row>
    <row r="10" spans="1:174" s="10" customFormat="1" ht="34.5" customHeight="1">
      <c r="A10" s="5">
        <v>7</v>
      </c>
      <c r="B10" s="35" t="str">
        <f>IF(ISNA(MATCH(CONCATENATE(B$2,$A10),'Výsledková listina'!$O:$O,0)),"",INDEX('Výsledková listina'!$B:$B,MATCH(CONCATENATE(B$2,$A10),'Výsledková listina'!$O:$O,0),1))</f>
        <v>Petr Havlíček</v>
      </c>
      <c r="C10" s="4">
        <v>0</v>
      </c>
      <c r="D10" s="18">
        <f t="shared" si="0"/>
        <v>6</v>
      </c>
      <c r="E10" s="31">
        <f t="shared" si="1"/>
        <v>8.5</v>
      </c>
      <c r="F10" s="34"/>
      <c r="G10" s="35" t="str">
        <f>IF(ISNA(MATCH(CONCATENATE(G$2,$A10),'Výsledková listina'!$O:$O,0)),"",INDEX('Výsledková listina'!$B:$B,MATCH(CONCATENATE(G$2,$A10),'Výsledková listina'!$O:$O,0),1))</f>
        <v>Chalupa Ladislav</v>
      </c>
      <c r="H10" s="4">
        <v>0</v>
      </c>
      <c r="I10" s="18">
        <f t="shared" si="2"/>
        <v>5</v>
      </c>
      <c r="J10" s="31">
        <f t="shared" si="3"/>
        <v>8</v>
      </c>
      <c r="K10" s="34"/>
      <c r="L10" s="35" t="str">
        <f>IF(ISNA(MATCH(CONCATENATE(L$2,$A10),'Výsledková listina'!$O:$O,0)),"",INDEX('Výsledková listina'!$B:$B,MATCH(CONCATENATE(L$2,$A10),'Výsledková listina'!$O:$O,0),1))</f>
        <v>Fiala Vojtěch</v>
      </c>
      <c r="M10" s="4">
        <v>0</v>
      </c>
      <c r="N10" s="18">
        <f t="shared" si="4"/>
        <v>4</v>
      </c>
      <c r="O10" s="31">
        <f t="shared" si="5"/>
        <v>7.5</v>
      </c>
      <c r="P10" s="34"/>
      <c r="Q10" s="35" t="str">
        <f>IF(ISNA(MATCH(CONCATENATE(Q$2,$A10),'Výsledková listina'!$O:$O,0)),"",INDEX('Výsledková listina'!$B:$B,MATCH(CONCATENATE(Q$2,$A10),'Výsledková listina'!$O:$O,0),1))</f>
        <v>Hrabal Pavel</v>
      </c>
      <c r="R10" s="4">
        <v>0</v>
      </c>
      <c r="S10" s="18">
        <f t="shared" si="6"/>
        <v>2</v>
      </c>
      <c r="T10" s="31">
        <f t="shared" si="7"/>
        <v>6.5</v>
      </c>
      <c r="U10" s="34"/>
      <c r="V10" s="35" t="str">
        <f>IF(ISNA(MATCH(CONCATENATE(V$2,$A10),'Výsledková listina'!$O:$O,0)),"",INDEX('Výsledková listina'!$B:$B,MATCH(CONCATENATE(V$2,$A10),'Výsledková listina'!$O:$O,0),1))</f>
        <v>Párys Tomáš</v>
      </c>
      <c r="W10" s="4">
        <v>0</v>
      </c>
      <c r="X10" s="18">
        <f t="shared" si="8"/>
        <v>8</v>
      </c>
      <c r="Y10" s="31">
        <f t="shared" si="9"/>
        <v>9.5</v>
      </c>
      <c r="Z10" s="34"/>
      <c r="AA10" s="35">
        <f>IF(ISNA(MATCH(CONCATENATE(AA$2,$A10),'Výsledková listina'!$O:$O,0)),"",INDEX('Výsledková listina'!$B:$B,MATCH(CONCATENATE(AA$2,$A10),'Výsledková listina'!$O:$O,0),1))</f>
      </c>
      <c r="AB10" s="4">
        <v>0</v>
      </c>
      <c r="AC10" s="18">
        <f t="shared" si="10"/>
        <v>9</v>
      </c>
      <c r="AD10" s="31">
        <f t="shared" si="11"/>
        <v>10</v>
      </c>
      <c r="AE10" s="34"/>
      <c r="AF10" s="35">
        <f>IF(ISNA(MATCH(CONCATENATE(AF$2,$A10),'Výsledková listina'!$O:$O,0)),"",INDEX('Výsledková listina'!$B:$B,MATCH(CONCATENATE(AF$2,$A10),'Výsledková listina'!$O:$O,0),1))</f>
      </c>
      <c r="AG10" s="4"/>
      <c r="AH10" s="18">
        <f t="shared" si="12"/>
      </c>
      <c r="AI10" s="31">
        <f t="shared" si="13"/>
      </c>
      <c r="AJ10" s="34"/>
      <c r="AK10" s="35">
        <f>IF(ISNA(MATCH(CONCATENATE(AK$2,$A10),'Výsledková listina'!$O:$O,0)),"",INDEX('Výsledková listina'!$B:$B,MATCH(CONCATENATE(AK$2,$A10),'Výsledková listina'!$O:$O,0),1))</f>
      </c>
      <c r="AL10" s="4"/>
      <c r="AM10" s="18">
        <f t="shared" si="14"/>
      </c>
      <c r="AN10" s="31">
        <f t="shared" si="15"/>
      </c>
      <c r="AO10" s="34"/>
      <c r="AP10" s="35">
        <f>IF(ISNA(MATCH(CONCATENATE(AP$2,$A10),'Výsledková listina'!$O:$O,0)),"",INDEX('Výsledková listina'!$B:$B,MATCH(CONCATENATE(AP$2,$A10),'Výsledková listina'!$O:$O,0),1))</f>
      </c>
      <c r="AQ10" s="4"/>
      <c r="AR10" s="18">
        <f t="shared" si="16"/>
      </c>
      <c r="AS10" s="31">
        <f t="shared" si="17"/>
      </c>
      <c r="AT10" s="34"/>
      <c r="AU10" s="35">
        <f>IF(ISNA(MATCH(CONCATENATE(AU$2,$A10),'Výsledková listina'!$O:$O,0)),"",INDEX('Výsledková listina'!$B:$B,MATCH(CONCATENATE(AU$2,$A10),'Výsledková listina'!$O:$O,0),1))</f>
      </c>
      <c r="AV10" s="4"/>
      <c r="AW10" s="18">
        <f t="shared" si="18"/>
      </c>
      <c r="AX10" s="31">
        <f t="shared" si="19"/>
      </c>
      <c r="AY10" s="34"/>
      <c r="AZ10" s="35">
        <f>IF(ISNA(MATCH(CONCATENATE(AZ$2,$A10),'Výsledková listina'!$O:$O,0)),"",INDEX('Výsledková listina'!$B:$B,MATCH(CONCATENATE(AZ$2,$A10),'Výsledková listina'!$O:$O,0),1))</f>
      </c>
      <c r="BA10" s="4"/>
      <c r="BB10" s="18">
        <f t="shared" si="20"/>
      </c>
      <c r="BC10" s="31">
        <f t="shared" si="21"/>
      </c>
      <c r="BD10" s="34"/>
      <c r="BE10" s="35">
        <f>IF(ISNA(MATCH(CONCATENATE(BE$2,$A10),'Výsledková listina'!$O:$O,0)),"",INDEX('Výsledková listina'!$B:$B,MATCH(CONCATENATE(BE$2,$A10),'Výsledková listina'!$O:$O,0),1))</f>
      </c>
      <c r="BF10" s="4"/>
      <c r="BG10" s="18">
        <f t="shared" si="22"/>
      </c>
      <c r="BH10" s="31">
        <f t="shared" si="23"/>
      </c>
      <c r="BI10" s="34"/>
      <c r="BJ10" s="35">
        <f>IF(ISNA(MATCH(CONCATENATE(BJ$2,$A10),'Výsledková listina'!$O:$O,0)),"",INDEX('Výsledková listina'!$B:$B,MATCH(CONCATENATE(BJ$2,$A10),'Výsledková listina'!$O:$O,0),1))</f>
      </c>
      <c r="BK10" s="4"/>
      <c r="BL10" s="18">
        <f t="shared" si="24"/>
      </c>
      <c r="BM10" s="31">
        <f t="shared" si="25"/>
      </c>
      <c r="BN10" s="34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</row>
    <row r="11" spans="1:174" s="10" customFormat="1" ht="34.5" customHeight="1">
      <c r="A11" s="5">
        <v>8</v>
      </c>
      <c r="B11" s="35" t="str">
        <f>IF(ISNA(MATCH(CONCATENATE(B$2,$A11),'Výsledková listina'!$O:$O,0)),"",INDEX('Výsledková listina'!$B:$B,MATCH(CONCATENATE(B$2,$A11),'Výsledková listina'!$O:$O,0),1))</f>
        <v>Staněk Karel</v>
      </c>
      <c r="C11" s="4">
        <v>0</v>
      </c>
      <c r="D11" s="18">
        <f t="shared" si="0"/>
        <v>6</v>
      </c>
      <c r="E11" s="31">
        <f t="shared" si="1"/>
        <v>8.5</v>
      </c>
      <c r="F11" s="34"/>
      <c r="G11" s="35" t="str">
        <f>IF(ISNA(MATCH(CONCATENATE(G$2,$A11),'Výsledková listina'!$O:$O,0)),"",INDEX('Výsledková listina'!$B:$B,MATCH(CONCATENATE(G$2,$A11),'Výsledková listina'!$O:$O,0),1))</f>
        <v>Hudeček František</v>
      </c>
      <c r="H11" s="4">
        <v>0</v>
      </c>
      <c r="I11" s="18">
        <f t="shared" si="2"/>
        <v>5</v>
      </c>
      <c r="J11" s="31">
        <f t="shared" si="3"/>
        <v>8</v>
      </c>
      <c r="K11" s="34"/>
      <c r="L11" s="35" t="str">
        <f>IF(ISNA(MATCH(CONCATENATE(L$2,$A11),'Výsledková listina'!$O:$O,0)),"",INDEX('Výsledková listina'!$B:$B,MATCH(CONCATENATE(L$2,$A11),'Výsledková listina'!$O:$O,0),1))</f>
        <v>Bartoň Roman</v>
      </c>
      <c r="M11" s="4">
        <v>0</v>
      </c>
      <c r="N11" s="18">
        <f t="shared" si="4"/>
        <v>4</v>
      </c>
      <c r="O11" s="31">
        <f t="shared" si="5"/>
        <v>7.5</v>
      </c>
      <c r="P11" s="34"/>
      <c r="Q11" s="35" t="str">
        <f>IF(ISNA(MATCH(CONCATENATE(Q$2,$A11),'Výsledková listina'!$O:$O,0)),"",INDEX('Výsledková listina'!$B:$B,MATCH(CONCATENATE(Q$2,$A11),'Výsledková listina'!$O:$O,0),1))</f>
        <v>Kabourek Václav</v>
      </c>
      <c r="R11" s="4">
        <v>0</v>
      </c>
      <c r="S11" s="18">
        <f t="shared" si="6"/>
        <v>2</v>
      </c>
      <c r="T11" s="31">
        <f t="shared" si="7"/>
        <v>6.5</v>
      </c>
      <c r="U11" s="34"/>
      <c r="V11" s="35" t="str">
        <f>IF(ISNA(MATCH(CONCATENATE(V$2,$A11),'Výsledková listina'!$O:$O,0)),"",INDEX('Výsledková listina'!$B:$B,MATCH(CONCATENATE(V$2,$A11),'Výsledková listina'!$O:$O,0),1))</f>
        <v>Hybner Pavel</v>
      </c>
      <c r="W11" s="4">
        <v>0</v>
      </c>
      <c r="X11" s="18">
        <f t="shared" si="8"/>
        <v>8</v>
      </c>
      <c r="Y11" s="31">
        <f t="shared" si="9"/>
        <v>9.5</v>
      </c>
      <c r="Z11" s="34"/>
      <c r="AA11" s="35" t="str">
        <f>IF(ISNA(MATCH(CONCATENATE(AA$2,$A11),'Výsledková listina'!$O:$O,0)),"",INDEX('Výsledková listina'!$B:$B,MATCH(CONCATENATE(AA$2,$A11),'Výsledková listina'!$O:$O,0),1))</f>
        <v>Sičák Pavel</v>
      </c>
      <c r="AB11" s="4">
        <v>2460</v>
      </c>
      <c r="AC11" s="18">
        <f t="shared" si="10"/>
        <v>2</v>
      </c>
      <c r="AD11" s="31">
        <f t="shared" si="11"/>
        <v>2</v>
      </c>
      <c r="AE11" s="34"/>
      <c r="AF11" s="35">
        <f>IF(ISNA(MATCH(CONCATENATE(AF$2,$A11),'Výsledková listina'!$O:$O,0)),"",INDEX('Výsledková listina'!$B:$B,MATCH(CONCATENATE(AF$2,$A11),'Výsledková listina'!$O:$O,0),1))</f>
      </c>
      <c r="AG11" s="4"/>
      <c r="AH11" s="18">
        <f t="shared" si="12"/>
      </c>
      <c r="AI11" s="31">
        <f t="shared" si="13"/>
      </c>
      <c r="AJ11" s="34"/>
      <c r="AK11" s="35">
        <f>IF(ISNA(MATCH(CONCATENATE(AK$2,$A11),'Výsledková listina'!$O:$O,0)),"",INDEX('Výsledková listina'!$B:$B,MATCH(CONCATENATE(AK$2,$A11),'Výsledková listina'!$O:$O,0),1))</f>
      </c>
      <c r="AL11" s="4"/>
      <c r="AM11" s="18">
        <f t="shared" si="14"/>
      </c>
      <c r="AN11" s="31">
        <f t="shared" si="15"/>
      </c>
      <c r="AO11" s="34"/>
      <c r="AP11" s="35">
        <f>IF(ISNA(MATCH(CONCATENATE(AP$2,$A11),'Výsledková listina'!$O:$O,0)),"",INDEX('Výsledková listina'!$B:$B,MATCH(CONCATENATE(AP$2,$A11),'Výsledková listina'!$O:$O,0),1))</f>
      </c>
      <c r="AQ11" s="4"/>
      <c r="AR11" s="18">
        <f t="shared" si="16"/>
      </c>
      <c r="AS11" s="31">
        <f t="shared" si="17"/>
      </c>
      <c r="AT11" s="34"/>
      <c r="AU11" s="35">
        <f>IF(ISNA(MATCH(CONCATENATE(AU$2,$A11),'Výsledková listina'!$O:$O,0)),"",INDEX('Výsledková listina'!$B:$B,MATCH(CONCATENATE(AU$2,$A11),'Výsledková listina'!$O:$O,0),1))</f>
      </c>
      <c r="AV11" s="4"/>
      <c r="AW11" s="18">
        <f t="shared" si="18"/>
      </c>
      <c r="AX11" s="31">
        <f t="shared" si="19"/>
      </c>
      <c r="AY11" s="34"/>
      <c r="AZ11" s="35">
        <f>IF(ISNA(MATCH(CONCATENATE(AZ$2,$A11),'Výsledková listina'!$O:$O,0)),"",INDEX('Výsledková listina'!$B:$B,MATCH(CONCATENATE(AZ$2,$A11),'Výsledková listina'!$O:$O,0),1))</f>
      </c>
      <c r="BA11" s="4"/>
      <c r="BB11" s="18">
        <f t="shared" si="20"/>
      </c>
      <c r="BC11" s="31">
        <f t="shared" si="21"/>
      </c>
      <c r="BD11" s="34"/>
      <c r="BE11" s="35">
        <f>IF(ISNA(MATCH(CONCATENATE(BE$2,$A11),'Výsledková listina'!$O:$O,0)),"",INDEX('Výsledková listina'!$B:$B,MATCH(CONCATENATE(BE$2,$A11),'Výsledková listina'!$O:$O,0),1))</f>
      </c>
      <c r="BF11" s="4"/>
      <c r="BG11" s="18">
        <f t="shared" si="22"/>
      </c>
      <c r="BH11" s="31">
        <f t="shared" si="23"/>
      </c>
      <c r="BI11" s="34"/>
      <c r="BJ11" s="35">
        <f>IF(ISNA(MATCH(CONCATENATE(BJ$2,$A11),'Výsledková listina'!$O:$O,0)),"",INDEX('Výsledková listina'!$B:$B,MATCH(CONCATENATE(BJ$2,$A11),'Výsledková listina'!$O:$O,0),1))</f>
      </c>
      <c r="BK11" s="4"/>
      <c r="BL11" s="18">
        <f t="shared" si="24"/>
      </c>
      <c r="BM11" s="31">
        <f t="shared" si="25"/>
      </c>
      <c r="BN11" s="34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</row>
    <row r="12" spans="1:174" s="10" customFormat="1" ht="34.5" customHeight="1">
      <c r="A12" s="5">
        <v>9</v>
      </c>
      <c r="B12" s="35" t="str">
        <f>IF(ISNA(MATCH(CONCATENATE(B$2,$A12),'Výsledková listina'!$O:$O,0)),"",INDEX('Výsledková listina'!$B:$B,MATCH(CONCATENATE(B$2,$A12),'Výsledková listina'!$O:$O,0),1))</f>
        <v>Pejsar Milan</v>
      </c>
      <c r="C12" s="4">
        <v>0</v>
      </c>
      <c r="D12" s="18">
        <f t="shared" si="0"/>
        <v>6</v>
      </c>
      <c r="E12" s="31">
        <f t="shared" si="1"/>
        <v>8.5</v>
      </c>
      <c r="F12" s="34"/>
      <c r="G12" s="35" t="str">
        <f>IF(ISNA(MATCH(CONCATENATE(G$2,$A12),'Výsledková listina'!$O:$O,0)),"",INDEX('Výsledková listina'!$B:$B,MATCH(CONCATENATE(G$2,$A12),'Výsledková listina'!$O:$O,0),1))</f>
        <v>Dušánek Tomáš</v>
      </c>
      <c r="H12" s="4">
        <v>440</v>
      </c>
      <c r="I12" s="18">
        <f t="shared" si="2"/>
        <v>2</v>
      </c>
      <c r="J12" s="31">
        <f t="shared" si="3"/>
        <v>2.5</v>
      </c>
      <c r="K12" s="34"/>
      <c r="L12" s="35" t="str">
        <f>IF(ISNA(MATCH(CONCATENATE(L$2,$A12),'Výsledková listina'!$O:$O,0)),"",INDEX('Výsledková listina'!$B:$B,MATCH(CONCATENATE(L$2,$A12),'Výsledková listina'!$O:$O,0),1))</f>
        <v>Štěpnička Milan ml.</v>
      </c>
      <c r="M12" s="4">
        <v>180</v>
      </c>
      <c r="N12" s="18">
        <f t="shared" si="4"/>
        <v>2</v>
      </c>
      <c r="O12" s="31">
        <f t="shared" si="5"/>
        <v>2</v>
      </c>
      <c r="P12" s="34"/>
      <c r="Q12" s="35" t="str">
        <f>IF(ISNA(MATCH(CONCATENATE(Q$2,$A12),'Výsledková listina'!$O:$O,0)),"",INDEX('Výsledková listina'!$B:$B,MATCH(CONCATENATE(Q$2,$A12),'Výsledková listina'!$O:$O,0),1))</f>
        <v>Hlína Václav</v>
      </c>
      <c r="R12" s="4">
        <v>0</v>
      </c>
      <c r="S12" s="18">
        <f t="shared" si="6"/>
        <v>2</v>
      </c>
      <c r="T12" s="31">
        <f t="shared" si="7"/>
        <v>6.5</v>
      </c>
      <c r="U12" s="34"/>
      <c r="V12" s="35" t="str">
        <f>IF(ISNA(MATCH(CONCATENATE(V$2,$A12),'Výsledková listina'!$O:$O,0)),"",INDEX('Výsledková listina'!$B:$B,MATCH(CONCATENATE(V$2,$A12),'Výsledková listina'!$O:$O,0),1))</f>
        <v>Novák Jan</v>
      </c>
      <c r="W12" s="4">
        <v>360</v>
      </c>
      <c r="X12" s="18">
        <f t="shared" si="8"/>
        <v>4</v>
      </c>
      <c r="Y12" s="31">
        <f t="shared" si="9"/>
        <v>4</v>
      </c>
      <c r="Z12" s="34"/>
      <c r="AA12" s="35" t="str">
        <f>IF(ISNA(MATCH(CONCATENATE(AA$2,$A12),'Výsledková listina'!$O:$O,0)),"",INDEX('Výsledková listina'!$B:$B,MATCH(CONCATENATE(AA$2,$A12),'Výsledková listina'!$O:$O,0),1))</f>
        <v>Čech Zdeněk</v>
      </c>
      <c r="AB12" s="4">
        <v>580</v>
      </c>
      <c r="AC12" s="18">
        <f t="shared" si="10"/>
        <v>7</v>
      </c>
      <c r="AD12" s="31">
        <f t="shared" si="11"/>
        <v>7</v>
      </c>
      <c r="AE12" s="34"/>
      <c r="AF12" s="35">
        <f>IF(ISNA(MATCH(CONCATENATE(AF$2,$A12),'Výsledková listina'!$O:$O,0)),"",INDEX('Výsledková listina'!$B:$B,MATCH(CONCATENATE(AF$2,$A12),'Výsledková listina'!$O:$O,0),1))</f>
      </c>
      <c r="AG12" s="4"/>
      <c r="AH12" s="18">
        <f t="shared" si="12"/>
      </c>
      <c r="AI12" s="31">
        <f t="shared" si="13"/>
      </c>
      <c r="AJ12" s="34"/>
      <c r="AK12" s="35">
        <f>IF(ISNA(MATCH(CONCATENATE(AK$2,$A12),'Výsledková listina'!$O:$O,0)),"",INDEX('Výsledková listina'!$B:$B,MATCH(CONCATENATE(AK$2,$A12),'Výsledková listina'!$O:$O,0),1))</f>
      </c>
      <c r="AL12" s="4"/>
      <c r="AM12" s="18">
        <f t="shared" si="14"/>
      </c>
      <c r="AN12" s="31">
        <f t="shared" si="15"/>
      </c>
      <c r="AO12" s="34"/>
      <c r="AP12" s="35">
        <f>IF(ISNA(MATCH(CONCATENATE(AP$2,$A12),'Výsledková listina'!$O:$O,0)),"",INDEX('Výsledková listina'!$B:$B,MATCH(CONCATENATE(AP$2,$A12),'Výsledková listina'!$O:$O,0),1))</f>
      </c>
      <c r="AQ12" s="4"/>
      <c r="AR12" s="18">
        <f t="shared" si="16"/>
      </c>
      <c r="AS12" s="31">
        <f t="shared" si="17"/>
      </c>
      <c r="AT12" s="34"/>
      <c r="AU12" s="35">
        <f>IF(ISNA(MATCH(CONCATENATE(AU$2,$A12),'Výsledková listina'!$O:$O,0)),"",INDEX('Výsledková listina'!$B:$B,MATCH(CONCATENATE(AU$2,$A12),'Výsledková listina'!$O:$O,0),1))</f>
      </c>
      <c r="AV12" s="4"/>
      <c r="AW12" s="18">
        <f t="shared" si="18"/>
      </c>
      <c r="AX12" s="31">
        <f t="shared" si="19"/>
      </c>
      <c r="AY12" s="34"/>
      <c r="AZ12" s="35">
        <f>IF(ISNA(MATCH(CONCATENATE(AZ$2,$A12),'Výsledková listina'!$O:$O,0)),"",INDEX('Výsledková listina'!$B:$B,MATCH(CONCATENATE(AZ$2,$A12),'Výsledková listina'!$O:$O,0),1))</f>
      </c>
      <c r="BA12" s="4"/>
      <c r="BB12" s="18">
        <f t="shared" si="20"/>
      </c>
      <c r="BC12" s="31">
        <f t="shared" si="21"/>
      </c>
      <c r="BD12" s="34"/>
      <c r="BE12" s="35">
        <f>IF(ISNA(MATCH(CONCATENATE(BE$2,$A12),'Výsledková listina'!$O:$O,0)),"",INDEX('Výsledková listina'!$B:$B,MATCH(CONCATENATE(BE$2,$A12),'Výsledková listina'!$O:$O,0),1))</f>
      </c>
      <c r="BF12" s="4"/>
      <c r="BG12" s="18">
        <f t="shared" si="22"/>
      </c>
      <c r="BH12" s="31">
        <f t="shared" si="23"/>
      </c>
      <c r="BI12" s="34"/>
      <c r="BJ12" s="35">
        <f>IF(ISNA(MATCH(CONCATENATE(BJ$2,$A12),'Výsledková listina'!$O:$O,0)),"",INDEX('Výsledková listina'!$B:$B,MATCH(CONCATENATE(BJ$2,$A12),'Výsledková listina'!$O:$O,0),1))</f>
      </c>
      <c r="BK12" s="4"/>
      <c r="BL12" s="18">
        <f t="shared" si="24"/>
      </c>
      <c r="BM12" s="31">
        <f t="shared" si="25"/>
      </c>
      <c r="BN12" s="34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</row>
    <row r="13" spans="1:174" s="10" customFormat="1" ht="34.5" customHeight="1">
      <c r="A13" s="5">
        <v>10</v>
      </c>
      <c r="B13" s="35" t="str">
        <f>IF(ISNA(MATCH(CONCATENATE(B$2,$A13),'Výsledková listina'!$O:$O,0)),"",INDEX('Výsledková listina'!$B:$B,MATCH(CONCATENATE(B$2,$A13),'Výsledková listina'!$O:$O,0),1))</f>
        <v>David Ondra</v>
      </c>
      <c r="C13" s="4">
        <v>0</v>
      </c>
      <c r="D13" s="18">
        <f t="shared" si="0"/>
        <v>6</v>
      </c>
      <c r="E13" s="31">
        <f t="shared" si="1"/>
        <v>8.5</v>
      </c>
      <c r="F13" s="34"/>
      <c r="G13" s="35" t="str">
        <f>IF(ISNA(MATCH(CONCATENATE(G$2,$A13),'Výsledková listina'!$O:$O,0)),"",INDEX('Výsledková listina'!$B:$B,MATCH(CONCATENATE(G$2,$A13),'Výsledková listina'!$O:$O,0),1))</f>
        <v>Jiří Ludvík</v>
      </c>
      <c r="H13" s="4">
        <v>200</v>
      </c>
      <c r="I13" s="18">
        <f t="shared" si="2"/>
        <v>4</v>
      </c>
      <c r="J13" s="31">
        <f t="shared" si="3"/>
        <v>4</v>
      </c>
      <c r="K13" s="34"/>
      <c r="L13" s="35" t="str">
        <f>IF(ISNA(MATCH(CONCATENATE(L$2,$A13),'Výsledková listina'!$O:$O,0)),"",INDEX('Výsledková listina'!$B:$B,MATCH(CONCATENATE(L$2,$A13),'Výsledková listina'!$O:$O,0),1))</f>
        <v>Ungureanu Toma</v>
      </c>
      <c r="M13" s="4">
        <v>0</v>
      </c>
      <c r="N13" s="18">
        <f t="shared" si="4"/>
        <v>4</v>
      </c>
      <c r="O13" s="31">
        <f t="shared" si="5"/>
        <v>7.5</v>
      </c>
      <c r="P13" s="34"/>
      <c r="Q13" s="35" t="str">
        <f>IF(ISNA(MATCH(CONCATENATE(Q$2,$A13),'Výsledková listina'!$O:$O,0)),"",INDEX('Výsledková listina'!$B:$B,MATCH(CONCATENATE(Q$2,$A13),'Výsledková listina'!$O:$O,0),1))</f>
        <v>Kuchař Petr</v>
      </c>
      <c r="R13" s="4">
        <v>0</v>
      </c>
      <c r="S13" s="18">
        <f t="shared" si="6"/>
        <v>2</v>
      </c>
      <c r="T13" s="31">
        <f t="shared" si="7"/>
        <v>6.5</v>
      </c>
      <c r="U13" s="34"/>
      <c r="V13" s="35" t="str">
        <f>IF(ISNA(MATCH(CONCATENATE(V$2,$A13),'Výsledková listina'!$O:$O,0)),"",INDEX('Výsledková listina'!$B:$B,MATCH(CONCATENATE(V$2,$A13),'Výsledková listina'!$O:$O,0),1))</f>
        <v>Matas Miroslav</v>
      </c>
      <c r="W13" s="4">
        <v>420</v>
      </c>
      <c r="X13" s="18">
        <f t="shared" si="8"/>
        <v>3</v>
      </c>
      <c r="Y13" s="31">
        <f t="shared" si="9"/>
        <v>3</v>
      </c>
      <c r="Z13" s="34"/>
      <c r="AA13" s="35" t="str">
        <f>IF(ISNA(MATCH(CONCATENATE(AA$2,$A13),'Výsledková listina'!$O:$O,0)),"",INDEX('Výsledková listina'!$B:$B,MATCH(CONCATENATE(AA$2,$A13),'Výsledková listina'!$O:$O,0),1))</f>
        <v>Stejskal Miroslav</v>
      </c>
      <c r="AB13" s="4">
        <v>600</v>
      </c>
      <c r="AC13" s="18">
        <f t="shared" si="10"/>
        <v>6</v>
      </c>
      <c r="AD13" s="31">
        <f t="shared" si="11"/>
        <v>6</v>
      </c>
      <c r="AE13" s="34"/>
      <c r="AF13" s="35">
        <f>IF(ISNA(MATCH(CONCATENATE(AF$2,$A13),'Výsledková listina'!$O:$O,0)),"",INDEX('Výsledková listina'!$B:$B,MATCH(CONCATENATE(AF$2,$A13),'Výsledková listina'!$O:$O,0),1))</f>
      </c>
      <c r="AG13" s="4"/>
      <c r="AH13" s="18">
        <f t="shared" si="12"/>
      </c>
      <c r="AI13" s="31">
        <f t="shared" si="13"/>
      </c>
      <c r="AJ13" s="34"/>
      <c r="AK13" s="35">
        <f>IF(ISNA(MATCH(CONCATENATE(AK$2,$A13),'Výsledková listina'!$O:$O,0)),"",INDEX('Výsledková listina'!$B:$B,MATCH(CONCATENATE(AK$2,$A13),'Výsledková listina'!$O:$O,0),1))</f>
      </c>
      <c r="AL13" s="4"/>
      <c r="AM13" s="18">
        <f t="shared" si="14"/>
      </c>
      <c r="AN13" s="31">
        <f t="shared" si="15"/>
      </c>
      <c r="AO13" s="34"/>
      <c r="AP13" s="35">
        <f>IF(ISNA(MATCH(CONCATENATE(AP$2,$A13),'Výsledková listina'!$O:$O,0)),"",INDEX('Výsledková listina'!$B:$B,MATCH(CONCATENATE(AP$2,$A13),'Výsledková listina'!$O:$O,0),1))</f>
      </c>
      <c r="AQ13" s="4"/>
      <c r="AR13" s="18">
        <f t="shared" si="16"/>
      </c>
      <c r="AS13" s="31">
        <f t="shared" si="17"/>
      </c>
      <c r="AT13" s="34"/>
      <c r="AU13" s="35">
        <f>IF(ISNA(MATCH(CONCATENATE(AU$2,$A13),'Výsledková listina'!$O:$O,0)),"",INDEX('Výsledková listina'!$B:$B,MATCH(CONCATENATE(AU$2,$A13),'Výsledková listina'!$O:$O,0),1))</f>
      </c>
      <c r="AV13" s="4"/>
      <c r="AW13" s="18">
        <f t="shared" si="18"/>
      </c>
      <c r="AX13" s="31">
        <f t="shared" si="19"/>
      </c>
      <c r="AY13" s="34"/>
      <c r="AZ13" s="35">
        <f>IF(ISNA(MATCH(CONCATENATE(AZ$2,$A13),'Výsledková listina'!$O:$O,0)),"",INDEX('Výsledková listina'!$B:$B,MATCH(CONCATENATE(AZ$2,$A13),'Výsledková listina'!$O:$O,0),1))</f>
      </c>
      <c r="BA13" s="4"/>
      <c r="BB13" s="18">
        <f t="shared" si="20"/>
      </c>
      <c r="BC13" s="31">
        <f t="shared" si="21"/>
      </c>
      <c r="BD13" s="34"/>
      <c r="BE13" s="35">
        <f>IF(ISNA(MATCH(CONCATENATE(BE$2,$A13),'Výsledková listina'!$O:$O,0)),"",INDEX('Výsledková listina'!$B:$B,MATCH(CONCATENATE(BE$2,$A13),'Výsledková listina'!$O:$O,0),1))</f>
      </c>
      <c r="BF13" s="4"/>
      <c r="BG13" s="18">
        <f t="shared" si="22"/>
      </c>
      <c r="BH13" s="31">
        <f t="shared" si="23"/>
      </c>
      <c r="BI13" s="34"/>
      <c r="BJ13" s="35">
        <f>IF(ISNA(MATCH(CONCATENATE(BJ$2,$A13),'Výsledková listina'!$O:$O,0)),"",INDEX('Výsledková listina'!$B:$B,MATCH(CONCATENATE(BJ$2,$A13),'Výsledková listina'!$O:$O,0),1))</f>
      </c>
      <c r="BK13" s="4"/>
      <c r="BL13" s="18">
        <f t="shared" si="24"/>
      </c>
      <c r="BM13" s="31">
        <f t="shared" si="25"/>
      </c>
      <c r="BN13" s="34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</row>
    <row r="14" spans="1:174" s="10" customFormat="1" ht="34.5" customHeight="1">
      <c r="A14" s="5">
        <v>11</v>
      </c>
      <c r="B14" s="35" t="str">
        <f>IF(ISNA(MATCH(CONCATENATE(B$2,$A14),'Výsledková listina'!$O:$O,0)),"",INDEX('Výsledková listina'!$B:$B,MATCH(CONCATENATE(B$2,$A14),'Výsledková listina'!$O:$O,0),1))</f>
        <v>Štěpnička Martin</v>
      </c>
      <c r="C14" s="4">
        <v>0</v>
      </c>
      <c r="D14" s="18">
        <f t="shared" si="0"/>
        <v>6</v>
      </c>
      <c r="E14" s="31">
        <f t="shared" si="1"/>
        <v>8.5</v>
      </c>
      <c r="F14" s="34"/>
      <c r="G14" s="35" t="str">
        <f>IF(ISNA(MATCH(CONCATENATE(G$2,$A14),'Výsledková listina'!$O:$O,0)),"",INDEX('Výsledková listina'!$B:$B,MATCH(CONCATENATE(G$2,$A14),'Výsledková listina'!$O:$O,0),1))</f>
        <v>Polanecký Milan</v>
      </c>
      <c r="H14" s="4">
        <v>440</v>
      </c>
      <c r="I14" s="18">
        <f t="shared" si="2"/>
        <v>2</v>
      </c>
      <c r="J14" s="31">
        <f t="shared" si="3"/>
        <v>2.5</v>
      </c>
      <c r="K14" s="34"/>
      <c r="L14" s="35" t="str">
        <f>IF(ISNA(MATCH(CONCATENATE(L$2,$A14),'Výsledková listina'!$O:$O,0)),"",INDEX('Výsledková listina'!$B:$B,MATCH(CONCATENATE(L$2,$A14),'Výsledková listina'!$O:$O,0),1))</f>
        <v>Smida Michal</v>
      </c>
      <c r="M14" s="4">
        <v>0</v>
      </c>
      <c r="N14" s="18">
        <f t="shared" si="4"/>
        <v>4</v>
      </c>
      <c r="O14" s="31">
        <f t="shared" si="5"/>
        <v>7.5</v>
      </c>
      <c r="P14" s="34"/>
      <c r="Q14" s="35" t="str">
        <f>IF(ISNA(MATCH(CONCATENATE(Q$2,$A14),'Výsledková listina'!$O:$O,0)),"",INDEX('Výsledková listina'!$B:$B,MATCH(CONCATENATE(Q$2,$A14),'Výsledková listina'!$O:$O,0),1))</f>
        <v>Kadlec František</v>
      </c>
      <c r="R14" s="4">
        <v>0</v>
      </c>
      <c r="S14" s="18">
        <f t="shared" si="6"/>
        <v>2</v>
      </c>
      <c r="T14" s="31">
        <f t="shared" si="7"/>
        <v>6.5</v>
      </c>
      <c r="U14" s="34"/>
      <c r="V14" s="35" t="str">
        <f>IF(ISNA(MATCH(CONCATENATE(V$2,$A14),'Výsledková listina'!$O:$O,0)),"",INDEX('Výsledková listina'!$B:$B,MATCH(CONCATENATE(V$2,$A14),'Výsledková listina'!$O:$O,0),1))</f>
        <v>Velinger František</v>
      </c>
      <c r="W14" s="4">
        <v>140</v>
      </c>
      <c r="X14" s="18">
        <f t="shared" si="8"/>
        <v>6</v>
      </c>
      <c r="Y14" s="31">
        <f t="shared" si="9"/>
        <v>6</v>
      </c>
      <c r="Z14" s="34"/>
      <c r="AA14" s="35" t="str">
        <f>IF(ISNA(MATCH(CONCATENATE(AA$2,$A14),'Výsledková listina'!$O:$O,0)),"",INDEX('Výsledková listina'!$B:$B,MATCH(CONCATENATE(AA$2,$A14),'Výsledková listina'!$O:$O,0),1))</f>
        <v>Vlasáková Markéta</v>
      </c>
      <c r="AB14" s="4">
        <v>400</v>
      </c>
      <c r="AC14" s="18">
        <f t="shared" si="10"/>
        <v>8</v>
      </c>
      <c r="AD14" s="31">
        <f t="shared" si="11"/>
        <v>8</v>
      </c>
      <c r="AE14" s="34"/>
      <c r="AF14" s="35">
        <f>IF(ISNA(MATCH(CONCATENATE(AF$2,$A14),'Výsledková listina'!$O:$O,0)),"",INDEX('Výsledková listina'!$B:$B,MATCH(CONCATENATE(AF$2,$A14),'Výsledková listina'!$O:$O,0),1))</f>
      </c>
      <c r="AG14" s="4"/>
      <c r="AH14" s="18">
        <f t="shared" si="12"/>
      </c>
      <c r="AI14" s="31">
        <f t="shared" si="13"/>
      </c>
      <c r="AJ14" s="34"/>
      <c r="AK14" s="35">
        <f>IF(ISNA(MATCH(CONCATENATE(AK$2,$A14),'Výsledková listina'!$O:$O,0)),"",INDEX('Výsledková listina'!$B:$B,MATCH(CONCATENATE(AK$2,$A14),'Výsledková listina'!$O:$O,0),1))</f>
      </c>
      <c r="AL14" s="4"/>
      <c r="AM14" s="18">
        <f t="shared" si="14"/>
      </c>
      <c r="AN14" s="31">
        <f t="shared" si="15"/>
      </c>
      <c r="AO14" s="34"/>
      <c r="AP14" s="35">
        <f>IF(ISNA(MATCH(CONCATENATE(AP$2,$A14),'Výsledková listina'!$O:$O,0)),"",INDEX('Výsledková listina'!$B:$B,MATCH(CONCATENATE(AP$2,$A14),'Výsledková listina'!$O:$O,0),1))</f>
      </c>
      <c r="AQ14" s="4"/>
      <c r="AR14" s="18">
        <f t="shared" si="16"/>
      </c>
      <c r="AS14" s="31">
        <f t="shared" si="17"/>
      </c>
      <c r="AT14" s="34"/>
      <c r="AU14" s="35">
        <f>IF(ISNA(MATCH(CONCATENATE(AU$2,$A14),'Výsledková listina'!$O:$O,0)),"",INDEX('Výsledková listina'!$B:$B,MATCH(CONCATENATE(AU$2,$A14),'Výsledková listina'!$O:$O,0),1))</f>
      </c>
      <c r="AV14" s="4"/>
      <c r="AW14" s="18">
        <f t="shared" si="18"/>
      </c>
      <c r="AX14" s="31">
        <f t="shared" si="19"/>
      </c>
      <c r="AY14" s="34"/>
      <c r="AZ14" s="35">
        <f>IF(ISNA(MATCH(CONCATENATE(AZ$2,$A14),'Výsledková listina'!$O:$O,0)),"",INDEX('Výsledková listina'!$B:$B,MATCH(CONCATENATE(AZ$2,$A14),'Výsledková listina'!$O:$O,0),1))</f>
      </c>
      <c r="BA14" s="4"/>
      <c r="BB14" s="18">
        <f t="shared" si="20"/>
      </c>
      <c r="BC14" s="31">
        <f t="shared" si="21"/>
      </c>
      <c r="BD14" s="34"/>
      <c r="BE14" s="35">
        <f>IF(ISNA(MATCH(CONCATENATE(BE$2,$A14),'Výsledková listina'!$O:$O,0)),"",INDEX('Výsledková listina'!$B:$B,MATCH(CONCATENATE(BE$2,$A14),'Výsledková listina'!$O:$O,0),1))</f>
      </c>
      <c r="BF14" s="4"/>
      <c r="BG14" s="18">
        <f t="shared" si="22"/>
      </c>
      <c r="BH14" s="31">
        <f t="shared" si="23"/>
      </c>
      <c r="BI14" s="34"/>
      <c r="BJ14" s="35">
        <f>IF(ISNA(MATCH(CONCATENATE(BJ$2,$A14),'Výsledková listina'!$O:$O,0)),"",INDEX('Výsledková listina'!$B:$B,MATCH(CONCATENATE(BJ$2,$A14),'Výsledková listina'!$O:$O,0),1))</f>
      </c>
      <c r="BK14" s="4"/>
      <c r="BL14" s="18">
        <f t="shared" si="24"/>
      </c>
      <c r="BM14" s="31">
        <f t="shared" si="25"/>
      </c>
      <c r="BN14" s="34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</row>
    <row r="15" spans="1:174" s="10" customFormat="1" ht="34.5" customHeight="1">
      <c r="A15" s="5">
        <v>12</v>
      </c>
      <c r="B15" s="35" t="str">
        <f>IF(ISNA(MATCH(CONCATENATE(B$2,$A15),'Výsledková listina'!$O:$O,0)),"",INDEX('Výsledková listina'!$B:$B,MATCH(CONCATENATE(B$2,$A15),'Výsledková listina'!$O:$O,0),1))</f>
        <v>Dušánek Bohuslav</v>
      </c>
      <c r="C15" s="4">
        <v>860</v>
      </c>
      <c r="D15" s="18">
        <f t="shared" si="0"/>
        <v>5</v>
      </c>
      <c r="E15" s="31">
        <f t="shared" si="1"/>
        <v>5</v>
      </c>
      <c r="F15" s="34"/>
      <c r="G15" s="35">
        <f>IF(ISNA(MATCH(CONCATENATE(G$2,$A15),'Výsledková listina'!$O:$O,0)),"",INDEX('Výsledková listina'!$B:$B,MATCH(CONCATENATE(G$2,$A15),'Výsledková listina'!$O:$O,0),1))</f>
      </c>
      <c r="H15" s="4"/>
      <c r="I15" s="18">
        <f t="shared" si="2"/>
      </c>
      <c r="J15" s="31">
        <f t="shared" si="3"/>
      </c>
      <c r="K15" s="34"/>
      <c r="L15" s="35">
        <f>IF(ISNA(MATCH(CONCATENATE(L$2,$A15),'Výsledková listina'!$O:$O,0)),"",INDEX('Výsledková listina'!$B:$B,MATCH(CONCATENATE(L$2,$A15),'Výsledková listina'!$O:$O,0),1))</f>
      </c>
      <c r="M15" s="4"/>
      <c r="N15" s="18">
        <f t="shared" si="4"/>
      </c>
      <c r="O15" s="31">
        <f t="shared" si="5"/>
      </c>
      <c r="P15" s="34"/>
      <c r="Q15" s="35">
        <f>IF(ISNA(MATCH(CONCATENATE(Q$2,$A15),'Výsledková listina'!$O:$O,0)),"",INDEX('Výsledková listina'!$B:$B,MATCH(CONCATENATE(Q$2,$A15),'Výsledková listina'!$O:$O,0),1))</f>
      </c>
      <c r="R15" s="4"/>
      <c r="S15" s="18">
        <f t="shared" si="6"/>
      </c>
      <c r="T15" s="31">
        <f t="shared" si="7"/>
      </c>
      <c r="U15" s="34"/>
      <c r="V15" s="35">
        <f>IF(ISNA(MATCH(CONCATENATE(V$2,$A15),'Výsledková listina'!$O:$O,0)),"",INDEX('Výsledková listina'!$B:$B,MATCH(CONCATENATE(V$2,$A15),'Výsledková listina'!$O:$O,0),1))</f>
      </c>
      <c r="W15" s="4"/>
      <c r="X15" s="18">
        <f t="shared" si="8"/>
      </c>
      <c r="Y15" s="31">
        <f t="shared" si="9"/>
      </c>
      <c r="Z15" s="34"/>
      <c r="AA15" s="35">
        <f>IF(ISNA(MATCH(CONCATENATE(AA$2,$A15),'Výsledková listina'!$O:$O,0)),"",INDEX('Výsledková listina'!$B:$B,MATCH(CONCATENATE(AA$2,$A15),'Výsledková listina'!$O:$O,0),1))</f>
      </c>
      <c r="AB15" s="4"/>
      <c r="AC15" s="18">
        <f t="shared" si="10"/>
      </c>
      <c r="AD15" s="31">
        <f t="shared" si="11"/>
      </c>
      <c r="AE15" s="34"/>
      <c r="AF15" s="35">
        <f>IF(ISNA(MATCH(CONCATENATE(AF$2,$A15),'Výsledková listina'!$O:$O,0)),"",INDEX('Výsledková listina'!$B:$B,MATCH(CONCATENATE(AF$2,$A15),'Výsledková listina'!$O:$O,0),1))</f>
      </c>
      <c r="AG15" s="4"/>
      <c r="AH15" s="18">
        <f t="shared" si="12"/>
      </c>
      <c r="AI15" s="31">
        <f t="shared" si="13"/>
      </c>
      <c r="AJ15" s="34"/>
      <c r="AK15" s="35">
        <f>IF(ISNA(MATCH(CONCATENATE(AK$2,$A15),'Výsledková listina'!$O:$O,0)),"",INDEX('Výsledková listina'!$B:$B,MATCH(CONCATENATE(AK$2,$A15),'Výsledková listina'!$O:$O,0),1))</f>
      </c>
      <c r="AL15" s="4"/>
      <c r="AM15" s="18">
        <f t="shared" si="14"/>
      </c>
      <c r="AN15" s="31">
        <f t="shared" si="15"/>
      </c>
      <c r="AO15" s="34"/>
      <c r="AP15" s="35">
        <f>IF(ISNA(MATCH(CONCATENATE(AP$2,$A15),'Výsledková listina'!$O:$O,0)),"",INDEX('Výsledková listina'!$B:$B,MATCH(CONCATENATE(AP$2,$A15),'Výsledková listina'!$O:$O,0),1))</f>
      </c>
      <c r="AQ15" s="4"/>
      <c r="AR15" s="18">
        <f t="shared" si="16"/>
      </c>
      <c r="AS15" s="31">
        <f t="shared" si="17"/>
      </c>
      <c r="AT15" s="34"/>
      <c r="AU15" s="35">
        <f>IF(ISNA(MATCH(CONCATENATE(AU$2,$A15),'Výsledková listina'!$O:$O,0)),"",INDEX('Výsledková listina'!$B:$B,MATCH(CONCATENATE(AU$2,$A15),'Výsledková listina'!$O:$O,0),1))</f>
      </c>
      <c r="AV15" s="4"/>
      <c r="AW15" s="18">
        <f t="shared" si="18"/>
      </c>
      <c r="AX15" s="31">
        <f t="shared" si="19"/>
      </c>
      <c r="AY15" s="34"/>
      <c r="AZ15" s="35">
        <f>IF(ISNA(MATCH(CONCATENATE(AZ$2,$A15),'Výsledková listina'!$O:$O,0)),"",INDEX('Výsledková listina'!$B:$B,MATCH(CONCATENATE(AZ$2,$A15),'Výsledková listina'!$O:$O,0),1))</f>
      </c>
      <c r="BA15" s="4"/>
      <c r="BB15" s="18">
        <f t="shared" si="20"/>
      </c>
      <c r="BC15" s="31">
        <f t="shared" si="21"/>
      </c>
      <c r="BD15" s="34"/>
      <c r="BE15" s="35">
        <f>IF(ISNA(MATCH(CONCATENATE(BE$2,$A15),'Výsledková listina'!$O:$O,0)),"",INDEX('Výsledková listina'!$B:$B,MATCH(CONCATENATE(BE$2,$A15),'Výsledková listina'!$O:$O,0),1))</f>
      </c>
      <c r="BF15" s="4"/>
      <c r="BG15" s="18">
        <f t="shared" si="22"/>
      </c>
      <c r="BH15" s="31">
        <f t="shared" si="23"/>
      </c>
      <c r="BI15" s="34"/>
      <c r="BJ15" s="35">
        <f>IF(ISNA(MATCH(CONCATENATE(BJ$2,$A15),'Výsledková listina'!$O:$O,0)),"",INDEX('Výsledková listina'!$B:$B,MATCH(CONCATENATE(BJ$2,$A15),'Výsledková listina'!$O:$O,0),1))</f>
      </c>
      <c r="BK15" s="4"/>
      <c r="BL15" s="18">
        <f t="shared" si="24"/>
      </c>
      <c r="BM15" s="31">
        <f t="shared" si="25"/>
      </c>
      <c r="BN15" s="34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</row>
    <row r="16" spans="1:174" s="10" customFormat="1" ht="34.5" customHeight="1">
      <c r="A16" s="5">
        <v>13</v>
      </c>
      <c r="B16" s="35">
        <f>IF(ISNA(MATCH(CONCATENATE(B$2,$A16),'Výsledková listina'!$O:$O,0)),"",INDEX('Výsledková listina'!$B:$B,MATCH(CONCATENATE(B$2,$A16),'Výsledková listina'!$O:$O,0),1))</f>
      </c>
      <c r="C16" s="4"/>
      <c r="D16" s="18">
        <f t="shared" si="0"/>
      </c>
      <c r="E16" s="31">
        <f t="shared" si="1"/>
      </c>
      <c r="F16" s="34"/>
      <c r="G16" s="35">
        <f>IF(ISNA(MATCH(CONCATENATE(G$2,$A16),'Výsledková listina'!$O:$O,0)),"",INDEX('Výsledková listina'!$B:$B,MATCH(CONCATENATE(G$2,$A16),'Výsledková listina'!$O:$O,0),1))</f>
      </c>
      <c r="H16" s="4"/>
      <c r="I16" s="18">
        <f t="shared" si="2"/>
      </c>
      <c r="J16" s="31">
        <f t="shared" si="3"/>
      </c>
      <c r="K16" s="34"/>
      <c r="L16" s="35">
        <f>IF(ISNA(MATCH(CONCATENATE(L$2,$A16),'Výsledková listina'!$O:$O,0)),"",INDEX('Výsledková listina'!$B:$B,MATCH(CONCATENATE(L$2,$A16),'Výsledková listina'!$O:$O,0),1))</f>
      </c>
      <c r="M16" s="4"/>
      <c r="N16" s="18">
        <f t="shared" si="4"/>
      </c>
      <c r="O16" s="31">
        <f t="shared" si="5"/>
      </c>
      <c r="P16" s="34"/>
      <c r="Q16" s="35">
        <f>IF(ISNA(MATCH(CONCATENATE(Q$2,$A16),'Výsledková listina'!$O:$O,0)),"",INDEX('Výsledková listina'!$B:$B,MATCH(CONCATENATE(Q$2,$A16),'Výsledková listina'!$O:$O,0),1))</f>
      </c>
      <c r="R16" s="4"/>
      <c r="S16" s="18">
        <f t="shared" si="6"/>
      </c>
      <c r="T16" s="31">
        <f t="shared" si="7"/>
      </c>
      <c r="U16" s="34"/>
      <c r="V16" s="35">
        <f>IF(ISNA(MATCH(CONCATENATE(V$2,$A16),'Výsledková listina'!$O:$O,0)),"",INDEX('Výsledková listina'!$B:$B,MATCH(CONCATENATE(V$2,$A16),'Výsledková listina'!$O:$O,0),1))</f>
      </c>
      <c r="W16" s="4"/>
      <c r="X16" s="18">
        <f t="shared" si="8"/>
      </c>
      <c r="Y16" s="31">
        <f t="shared" si="9"/>
      </c>
      <c r="Z16" s="34"/>
      <c r="AA16" s="35">
        <f>IF(ISNA(MATCH(CONCATENATE(AA$2,$A16),'Výsledková listina'!$O:$O,0)),"",INDEX('Výsledková listina'!$B:$B,MATCH(CONCATENATE(AA$2,$A16),'Výsledková listina'!$O:$O,0),1))</f>
      </c>
      <c r="AB16" s="4"/>
      <c r="AC16" s="18">
        <f t="shared" si="10"/>
      </c>
      <c r="AD16" s="31">
        <f t="shared" si="11"/>
      </c>
      <c r="AE16" s="34"/>
      <c r="AF16" s="35">
        <f>IF(ISNA(MATCH(CONCATENATE(AF$2,$A16),'Výsledková listina'!$O:$O,0)),"",INDEX('Výsledková listina'!$B:$B,MATCH(CONCATENATE(AF$2,$A16),'Výsledková listina'!$O:$O,0),1))</f>
      </c>
      <c r="AG16" s="4"/>
      <c r="AH16" s="18">
        <f t="shared" si="12"/>
      </c>
      <c r="AI16" s="31">
        <f t="shared" si="13"/>
      </c>
      <c r="AJ16" s="34"/>
      <c r="AK16" s="35">
        <f>IF(ISNA(MATCH(CONCATENATE(AK$2,$A16),'Výsledková listina'!$O:$O,0)),"",INDEX('Výsledková listina'!$B:$B,MATCH(CONCATENATE(AK$2,$A16),'Výsledková listina'!$O:$O,0),1))</f>
      </c>
      <c r="AL16" s="4"/>
      <c r="AM16" s="18">
        <f t="shared" si="14"/>
      </c>
      <c r="AN16" s="31">
        <f t="shared" si="15"/>
      </c>
      <c r="AO16" s="34"/>
      <c r="AP16" s="35">
        <f>IF(ISNA(MATCH(CONCATENATE(AP$2,$A16),'Výsledková listina'!$O:$O,0)),"",INDEX('Výsledková listina'!$B:$B,MATCH(CONCATENATE(AP$2,$A16),'Výsledková listina'!$O:$O,0),1))</f>
      </c>
      <c r="AQ16" s="4"/>
      <c r="AR16" s="18">
        <f t="shared" si="16"/>
      </c>
      <c r="AS16" s="31">
        <f t="shared" si="17"/>
      </c>
      <c r="AT16" s="34"/>
      <c r="AU16" s="35">
        <f>IF(ISNA(MATCH(CONCATENATE(AU$2,$A16),'Výsledková listina'!$O:$O,0)),"",INDEX('Výsledková listina'!$B:$B,MATCH(CONCATENATE(AU$2,$A16),'Výsledková listina'!$O:$O,0),1))</f>
      </c>
      <c r="AV16" s="4"/>
      <c r="AW16" s="18">
        <f t="shared" si="18"/>
      </c>
      <c r="AX16" s="31">
        <f t="shared" si="19"/>
      </c>
      <c r="AY16" s="34"/>
      <c r="AZ16" s="35">
        <f>IF(ISNA(MATCH(CONCATENATE(AZ$2,$A16),'Výsledková listina'!$O:$O,0)),"",INDEX('Výsledková listina'!$B:$B,MATCH(CONCATENATE(AZ$2,$A16),'Výsledková listina'!$O:$O,0),1))</f>
      </c>
      <c r="BA16" s="4"/>
      <c r="BB16" s="18">
        <f t="shared" si="20"/>
      </c>
      <c r="BC16" s="31">
        <f t="shared" si="21"/>
      </c>
      <c r="BD16" s="34"/>
      <c r="BE16" s="35">
        <f>IF(ISNA(MATCH(CONCATENATE(BE$2,$A16),'Výsledková listina'!$O:$O,0)),"",INDEX('Výsledková listina'!$B:$B,MATCH(CONCATENATE(BE$2,$A16),'Výsledková listina'!$O:$O,0),1))</f>
      </c>
      <c r="BF16" s="4"/>
      <c r="BG16" s="18">
        <f t="shared" si="22"/>
      </c>
      <c r="BH16" s="31">
        <f t="shared" si="23"/>
      </c>
      <c r="BI16" s="34"/>
      <c r="BJ16" s="35">
        <f>IF(ISNA(MATCH(CONCATENATE(BJ$2,$A16),'Výsledková listina'!$O:$O,0)),"",INDEX('Výsledková listina'!$B:$B,MATCH(CONCATENATE(BJ$2,$A16),'Výsledková listina'!$O:$O,0),1))</f>
      </c>
      <c r="BK16" s="4"/>
      <c r="BL16" s="18">
        <f t="shared" si="24"/>
      </c>
      <c r="BM16" s="31">
        <f t="shared" si="25"/>
      </c>
      <c r="BN16" s="34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</row>
    <row r="17" spans="1:174" s="10" customFormat="1" ht="34.5" customHeight="1">
      <c r="A17" s="5">
        <v>14</v>
      </c>
      <c r="B17" s="35">
        <f>IF(ISNA(MATCH(CONCATENATE(B$2,$A17),'Výsledková listina'!$O:$O,0)),"",INDEX('Výsledková listina'!$B:$B,MATCH(CONCATENATE(B$2,$A17),'Výsledková listina'!$O:$O,0),1))</f>
      </c>
      <c r="C17" s="4"/>
      <c r="D17" s="18">
        <f t="shared" si="0"/>
      </c>
      <c r="E17" s="31">
        <f t="shared" si="1"/>
      </c>
      <c r="F17" s="34"/>
      <c r="G17" s="35">
        <f>IF(ISNA(MATCH(CONCATENATE(G$2,$A17),'Výsledková listina'!$O:$O,0)),"",INDEX('Výsledková listina'!$B:$B,MATCH(CONCATENATE(G$2,$A17),'Výsledková listina'!$O:$O,0),1))</f>
      </c>
      <c r="H17" s="4"/>
      <c r="I17" s="18">
        <f t="shared" si="2"/>
      </c>
      <c r="J17" s="31">
        <f t="shared" si="3"/>
      </c>
      <c r="K17" s="34"/>
      <c r="L17" s="35">
        <f>IF(ISNA(MATCH(CONCATENATE(L$2,$A17),'Výsledková listina'!$O:$O,0)),"",INDEX('Výsledková listina'!$B:$B,MATCH(CONCATENATE(L$2,$A17),'Výsledková listina'!$O:$O,0),1))</f>
      </c>
      <c r="M17" s="4"/>
      <c r="N17" s="18">
        <f t="shared" si="4"/>
      </c>
      <c r="O17" s="31">
        <f t="shared" si="5"/>
      </c>
      <c r="P17" s="34"/>
      <c r="Q17" s="35">
        <f>IF(ISNA(MATCH(CONCATENATE(Q$2,$A17),'Výsledková listina'!$O:$O,0)),"",INDEX('Výsledková listina'!$B:$B,MATCH(CONCATENATE(Q$2,$A17),'Výsledková listina'!$O:$O,0),1))</f>
      </c>
      <c r="R17" s="4"/>
      <c r="S17" s="18">
        <f t="shared" si="6"/>
      </c>
      <c r="T17" s="31">
        <f t="shared" si="7"/>
      </c>
      <c r="U17" s="34"/>
      <c r="V17" s="35">
        <f>IF(ISNA(MATCH(CONCATENATE(V$2,$A17),'Výsledková listina'!$O:$O,0)),"",INDEX('Výsledková listina'!$B:$B,MATCH(CONCATENATE(V$2,$A17),'Výsledková listina'!$O:$O,0),1))</f>
      </c>
      <c r="W17" s="4"/>
      <c r="X17" s="18">
        <f t="shared" si="8"/>
      </c>
      <c r="Y17" s="31">
        <f t="shared" si="9"/>
      </c>
      <c r="Z17" s="34"/>
      <c r="AA17" s="35">
        <f>IF(ISNA(MATCH(CONCATENATE(AA$2,$A17),'Výsledková listina'!$O:$O,0)),"",INDEX('Výsledková listina'!$B:$B,MATCH(CONCATENATE(AA$2,$A17),'Výsledková listina'!$O:$O,0),1))</f>
      </c>
      <c r="AB17" s="4"/>
      <c r="AC17" s="18">
        <f t="shared" si="10"/>
      </c>
      <c r="AD17" s="31">
        <f t="shared" si="11"/>
      </c>
      <c r="AE17" s="34"/>
      <c r="AF17" s="35">
        <f>IF(ISNA(MATCH(CONCATENATE(AF$2,$A17),'Výsledková listina'!$O:$O,0)),"",INDEX('Výsledková listina'!$B:$B,MATCH(CONCATENATE(AF$2,$A17),'Výsledková listina'!$O:$O,0),1))</f>
      </c>
      <c r="AG17" s="4"/>
      <c r="AH17" s="18">
        <f t="shared" si="12"/>
      </c>
      <c r="AI17" s="31">
        <f t="shared" si="13"/>
      </c>
      <c r="AJ17" s="34"/>
      <c r="AK17" s="35">
        <f>IF(ISNA(MATCH(CONCATENATE(AK$2,$A17),'Výsledková listina'!$O:$O,0)),"",INDEX('Výsledková listina'!$B:$B,MATCH(CONCATENATE(AK$2,$A17),'Výsledková listina'!$O:$O,0),1))</f>
      </c>
      <c r="AL17" s="4"/>
      <c r="AM17" s="18">
        <f t="shared" si="14"/>
      </c>
      <c r="AN17" s="31">
        <f t="shared" si="15"/>
      </c>
      <c r="AO17" s="34"/>
      <c r="AP17" s="35">
        <f>IF(ISNA(MATCH(CONCATENATE(AP$2,$A17),'Výsledková listina'!$O:$O,0)),"",INDEX('Výsledková listina'!$B:$B,MATCH(CONCATENATE(AP$2,$A17),'Výsledková listina'!$O:$O,0),1))</f>
      </c>
      <c r="AQ17" s="4"/>
      <c r="AR17" s="18">
        <f t="shared" si="16"/>
      </c>
      <c r="AS17" s="31">
        <f t="shared" si="17"/>
      </c>
      <c r="AT17" s="34"/>
      <c r="AU17" s="35">
        <f>IF(ISNA(MATCH(CONCATENATE(AU$2,$A17),'Výsledková listina'!$O:$O,0)),"",INDEX('Výsledková listina'!$B:$B,MATCH(CONCATENATE(AU$2,$A17),'Výsledková listina'!$O:$O,0),1))</f>
      </c>
      <c r="AV17" s="4"/>
      <c r="AW17" s="18">
        <f t="shared" si="18"/>
      </c>
      <c r="AX17" s="31">
        <f t="shared" si="19"/>
      </c>
      <c r="AY17" s="34"/>
      <c r="AZ17" s="35">
        <f>IF(ISNA(MATCH(CONCATENATE(AZ$2,$A17),'Výsledková listina'!$O:$O,0)),"",INDEX('Výsledková listina'!$B:$B,MATCH(CONCATENATE(AZ$2,$A17),'Výsledková listina'!$O:$O,0),1))</f>
      </c>
      <c r="BA17" s="4"/>
      <c r="BB17" s="18">
        <f t="shared" si="20"/>
      </c>
      <c r="BC17" s="31">
        <f t="shared" si="21"/>
      </c>
      <c r="BD17" s="34"/>
      <c r="BE17" s="35">
        <f>IF(ISNA(MATCH(CONCATENATE(BE$2,$A17),'Výsledková listina'!$O:$O,0)),"",INDEX('Výsledková listina'!$B:$B,MATCH(CONCATENATE(BE$2,$A17),'Výsledková listina'!$O:$O,0),1))</f>
      </c>
      <c r="BF17" s="4"/>
      <c r="BG17" s="18">
        <f t="shared" si="22"/>
      </c>
      <c r="BH17" s="31">
        <f t="shared" si="23"/>
      </c>
      <c r="BI17" s="34"/>
      <c r="BJ17" s="35">
        <f>IF(ISNA(MATCH(CONCATENATE(BJ$2,$A17),'Výsledková listina'!$O:$O,0)),"",INDEX('Výsledková listina'!$B:$B,MATCH(CONCATENATE(BJ$2,$A17),'Výsledková listina'!$O:$O,0),1))</f>
      </c>
      <c r="BK17" s="4"/>
      <c r="BL17" s="18">
        <f t="shared" si="24"/>
      </c>
      <c r="BM17" s="31">
        <f t="shared" si="25"/>
      </c>
      <c r="BN17" s="34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</row>
    <row r="18" spans="1:174" s="10" customFormat="1" ht="34.5" customHeight="1">
      <c r="A18" s="5">
        <v>15</v>
      </c>
      <c r="B18" s="35">
        <f>IF(ISNA(MATCH(CONCATENATE(B$2,$A18),'Výsledková listina'!$O:$O,0)),"",INDEX('Výsledková listina'!$B:$B,MATCH(CONCATENATE(B$2,$A18),'Výsledková listina'!$O:$O,0),1))</f>
      </c>
      <c r="C18" s="4"/>
      <c r="D18" s="18">
        <f t="shared" si="0"/>
      </c>
      <c r="E18" s="31">
        <f t="shared" si="1"/>
      </c>
      <c r="F18" s="34"/>
      <c r="G18" s="35">
        <f>IF(ISNA(MATCH(CONCATENATE(G$2,$A18),'Výsledková listina'!$O:$O,0)),"",INDEX('Výsledková listina'!$B:$B,MATCH(CONCATENATE(G$2,$A18),'Výsledková listina'!$O:$O,0),1))</f>
      </c>
      <c r="H18" s="4"/>
      <c r="I18" s="18">
        <f t="shared" si="2"/>
      </c>
      <c r="J18" s="31">
        <f t="shared" si="3"/>
      </c>
      <c r="K18" s="34"/>
      <c r="L18" s="35">
        <f>IF(ISNA(MATCH(CONCATENATE(L$2,$A18),'Výsledková listina'!$O:$O,0)),"",INDEX('Výsledková listina'!$B:$B,MATCH(CONCATENATE(L$2,$A18),'Výsledková listina'!$O:$O,0),1))</f>
      </c>
      <c r="M18" s="4"/>
      <c r="N18" s="18">
        <f t="shared" si="4"/>
      </c>
      <c r="O18" s="31">
        <f t="shared" si="5"/>
      </c>
      <c r="P18" s="34"/>
      <c r="Q18" s="35">
        <f>IF(ISNA(MATCH(CONCATENATE(Q$2,$A18),'Výsledková listina'!$O:$O,0)),"",INDEX('Výsledková listina'!$B:$B,MATCH(CONCATENATE(Q$2,$A18),'Výsledková listina'!$O:$O,0),1))</f>
      </c>
      <c r="R18" s="4"/>
      <c r="S18" s="18">
        <f t="shared" si="6"/>
      </c>
      <c r="T18" s="31">
        <f t="shared" si="7"/>
      </c>
      <c r="U18" s="34"/>
      <c r="V18" s="35">
        <f>IF(ISNA(MATCH(CONCATENATE(V$2,$A18),'Výsledková listina'!$O:$O,0)),"",INDEX('Výsledková listina'!$B:$B,MATCH(CONCATENATE(V$2,$A18),'Výsledková listina'!$O:$O,0),1))</f>
      </c>
      <c r="W18" s="4"/>
      <c r="X18" s="18">
        <f t="shared" si="8"/>
      </c>
      <c r="Y18" s="31">
        <f t="shared" si="9"/>
      </c>
      <c r="Z18" s="34"/>
      <c r="AA18" s="35">
        <f>IF(ISNA(MATCH(CONCATENATE(AA$2,$A18),'Výsledková listina'!$O:$O,0)),"",INDEX('Výsledková listina'!$B:$B,MATCH(CONCATENATE(AA$2,$A18),'Výsledková listina'!$O:$O,0),1))</f>
      </c>
      <c r="AB18" s="4"/>
      <c r="AC18" s="18">
        <f t="shared" si="10"/>
      </c>
      <c r="AD18" s="31">
        <f t="shared" si="11"/>
      </c>
      <c r="AE18" s="34"/>
      <c r="AF18" s="35">
        <f>IF(ISNA(MATCH(CONCATENATE(AF$2,$A18),'Výsledková listina'!$O:$O,0)),"",INDEX('Výsledková listina'!$B:$B,MATCH(CONCATENATE(AF$2,$A18),'Výsledková listina'!$O:$O,0),1))</f>
      </c>
      <c r="AG18" s="4"/>
      <c r="AH18" s="18">
        <f t="shared" si="12"/>
      </c>
      <c r="AI18" s="31">
        <f t="shared" si="13"/>
      </c>
      <c r="AJ18" s="34"/>
      <c r="AK18" s="35">
        <f>IF(ISNA(MATCH(CONCATENATE(AK$2,$A18),'Výsledková listina'!$O:$O,0)),"",INDEX('Výsledková listina'!$B:$B,MATCH(CONCATENATE(AK$2,$A18),'Výsledková listina'!$O:$O,0),1))</f>
      </c>
      <c r="AL18" s="4"/>
      <c r="AM18" s="18">
        <f t="shared" si="14"/>
      </c>
      <c r="AN18" s="31">
        <f t="shared" si="15"/>
      </c>
      <c r="AO18" s="34"/>
      <c r="AP18" s="35">
        <f>IF(ISNA(MATCH(CONCATENATE(AP$2,$A18),'Výsledková listina'!$O:$O,0)),"",INDEX('Výsledková listina'!$B:$B,MATCH(CONCATENATE(AP$2,$A18),'Výsledková listina'!$O:$O,0),1))</f>
      </c>
      <c r="AQ18" s="4"/>
      <c r="AR18" s="18">
        <f t="shared" si="16"/>
      </c>
      <c r="AS18" s="31">
        <f t="shared" si="17"/>
      </c>
      <c r="AT18" s="34"/>
      <c r="AU18" s="35">
        <f>IF(ISNA(MATCH(CONCATENATE(AU$2,$A18),'Výsledková listina'!$O:$O,0)),"",INDEX('Výsledková listina'!$B:$B,MATCH(CONCATENATE(AU$2,$A18),'Výsledková listina'!$O:$O,0),1))</f>
      </c>
      <c r="AV18" s="4"/>
      <c r="AW18" s="18">
        <f t="shared" si="18"/>
      </c>
      <c r="AX18" s="31">
        <f t="shared" si="19"/>
      </c>
      <c r="AY18" s="34"/>
      <c r="AZ18" s="35">
        <f>IF(ISNA(MATCH(CONCATENATE(AZ$2,$A18),'Výsledková listina'!$O:$O,0)),"",INDEX('Výsledková listina'!$B:$B,MATCH(CONCATENATE(AZ$2,$A18),'Výsledková listina'!$O:$O,0),1))</f>
      </c>
      <c r="BA18" s="4"/>
      <c r="BB18" s="18">
        <f t="shared" si="20"/>
      </c>
      <c r="BC18" s="31">
        <f t="shared" si="21"/>
      </c>
      <c r="BD18" s="34"/>
      <c r="BE18" s="35">
        <f>IF(ISNA(MATCH(CONCATENATE(BE$2,$A18),'Výsledková listina'!$O:$O,0)),"",INDEX('Výsledková listina'!$B:$B,MATCH(CONCATENATE(BE$2,$A18),'Výsledková listina'!$O:$O,0),1))</f>
      </c>
      <c r="BF18" s="4"/>
      <c r="BG18" s="18">
        <f t="shared" si="22"/>
      </c>
      <c r="BH18" s="31">
        <f t="shared" si="23"/>
      </c>
      <c r="BI18" s="34"/>
      <c r="BJ18" s="35">
        <f>IF(ISNA(MATCH(CONCATENATE(BJ$2,$A18),'Výsledková listina'!$O:$O,0)),"",INDEX('Výsledková listina'!$B:$B,MATCH(CONCATENATE(BJ$2,$A18),'Výsledková listina'!$O:$O,0),1))</f>
      </c>
      <c r="BK18" s="4"/>
      <c r="BL18" s="18">
        <f t="shared" si="24"/>
      </c>
      <c r="BM18" s="31">
        <f t="shared" si="25"/>
      </c>
      <c r="BN18" s="34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</row>
    <row r="19" spans="1:174" s="10" customFormat="1" ht="34.5" customHeight="1">
      <c r="A19" s="5">
        <v>16</v>
      </c>
      <c r="B19" s="35">
        <f>IF(ISNA(MATCH(CONCATENATE(B$2,$A19),'Výsledková listina'!$O:$O,0)),"",INDEX('Výsledková listina'!$B:$B,MATCH(CONCATENATE(B$2,$A19),'Výsledková listina'!$O:$O,0),1))</f>
      </c>
      <c r="C19" s="4"/>
      <c r="D19" s="18">
        <f t="shared" si="0"/>
      </c>
      <c r="E19" s="31">
        <f t="shared" si="1"/>
      </c>
      <c r="F19" s="34"/>
      <c r="G19" s="35">
        <f>IF(ISNA(MATCH(CONCATENATE(G$2,$A19),'Výsledková listina'!$O:$O,0)),"",INDEX('Výsledková listina'!$B:$B,MATCH(CONCATENATE(G$2,$A19),'Výsledková listina'!$O:$O,0),1))</f>
      </c>
      <c r="H19" s="4"/>
      <c r="I19" s="18">
        <f t="shared" si="2"/>
      </c>
      <c r="J19" s="31">
        <f t="shared" si="3"/>
      </c>
      <c r="K19" s="34"/>
      <c r="L19" s="35">
        <f>IF(ISNA(MATCH(CONCATENATE(L$2,$A19),'Výsledková listina'!$O:$O,0)),"",INDEX('Výsledková listina'!$B:$B,MATCH(CONCATENATE(L$2,$A19),'Výsledková listina'!$O:$O,0),1))</f>
      </c>
      <c r="M19" s="4"/>
      <c r="N19" s="18">
        <f t="shared" si="4"/>
      </c>
      <c r="O19" s="31">
        <f t="shared" si="5"/>
      </c>
      <c r="P19" s="34"/>
      <c r="Q19" s="35">
        <f>IF(ISNA(MATCH(CONCATENATE(Q$2,$A19),'Výsledková listina'!$O:$O,0)),"",INDEX('Výsledková listina'!$B:$B,MATCH(CONCATENATE(Q$2,$A19),'Výsledková listina'!$O:$O,0),1))</f>
      </c>
      <c r="R19" s="4"/>
      <c r="S19" s="18">
        <f t="shared" si="6"/>
      </c>
      <c r="T19" s="31">
        <f t="shared" si="7"/>
      </c>
      <c r="U19" s="34"/>
      <c r="V19" s="35">
        <f>IF(ISNA(MATCH(CONCATENATE(V$2,$A19),'Výsledková listina'!$O:$O,0)),"",INDEX('Výsledková listina'!$B:$B,MATCH(CONCATENATE(V$2,$A19),'Výsledková listina'!$O:$O,0),1))</f>
      </c>
      <c r="W19" s="4"/>
      <c r="X19" s="18">
        <f t="shared" si="8"/>
      </c>
      <c r="Y19" s="31">
        <f t="shared" si="9"/>
      </c>
      <c r="Z19" s="34"/>
      <c r="AA19" s="35">
        <f>IF(ISNA(MATCH(CONCATENATE(AA$2,$A19),'Výsledková listina'!$O:$O,0)),"",INDEX('Výsledková listina'!$B:$B,MATCH(CONCATENATE(AA$2,$A19),'Výsledková listina'!$O:$O,0),1))</f>
      </c>
      <c r="AB19" s="4"/>
      <c r="AC19" s="18">
        <f t="shared" si="10"/>
      </c>
      <c r="AD19" s="31">
        <f t="shared" si="11"/>
      </c>
      <c r="AE19" s="34"/>
      <c r="AF19" s="35">
        <f>IF(ISNA(MATCH(CONCATENATE(AF$2,$A19),'Výsledková listina'!$O:$O,0)),"",INDEX('Výsledková listina'!$B:$B,MATCH(CONCATENATE(AF$2,$A19),'Výsledková listina'!$O:$O,0),1))</f>
      </c>
      <c r="AG19" s="4"/>
      <c r="AH19" s="18">
        <f t="shared" si="12"/>
      </c>
      <c r="AI19" s="31">
        <f t="shared" si="13"/>
      </c>
      <c r="AJ19" s="34"/>
      <c r="AK19" s="35">
        <f>IF(ISNA(MATCH(CONCATENATE(AK$2,$A19),'Výsledková listina'!$O:$O,0)),"",INDEX('Výsledková listina'!$B:$B,MATCH(CONCATENATE(AK$2,$A19),'Výsledková listina'!$O:$O,0),1))</f>
      </c>
      <c r="AL19" s="4"/>
      <c r="AM19" s="18">
        <f t="shared" si="14"/>
      </c>
      <c r="AN19" s="31">
        <f t="shared" si="15"/>
      </c>
      <c r="AO19" s="34"/>
      <c r="AP19" s="35">
        <f>IF(ISNA(MATCH(CONCATENATE(AP$2,$A19),'Výsledková listina'!$O:$O,0)),"",INDEX('Výsledková listina'!$B:$B,MATCH(CONCATENATE(AP$2,$A19),'Výsledková listina'!$O:$O,0),1))</f>
      </c>
      <c r="AQ19" s="4"/>
      <c r="AR19" s="18">
        <f t="shared" si="16"/>
      </c>
      <c r="AS19" s="31">
        <f t="shared" si="17"/>
      </c>
      <c r="AT19" s="34"/>
      <c r="AU19" s="35">
        <f>IF(ISNA(MATCH(CONCATENATE(AU$2,$A19),'Výsledková listina'!$O:$O,0)),"",INDEX('Výsledková listina'!$B:$B,MATCH(CONCATENATE(AU$2,$A19),'Výsledková listina'!$O:$O,0),1))</f>
      </c>
      <c r="AV19" s="4"/>
      <c r="AW19" s="18">
        <f t="shared" si="18"/>
      </c>
      <c r="AX19" s="31">
        <f t="shared" si="19"/>
      </c>
      <c r="AY19" s="34"/>
      <c r="AZ19" s="35">
        <f>IF(ISNA(MATCH(CONCATENATE(AZ$2,$A19),'Výsledková listina'!$O:$O,0)),"",INDEX('Výsledková listina'!$B:$B,MATCH(CONCATENATE(AZ$2,$A19),'Výsledková listina'!$O:$O,0),1))</f>
      </c>
      <c r="BA19" s="4"/>
      <c r="BB19" s="18">
        <f t="shared" si="20"/>
      </c>
      <c r="BC19" s="31">
        <f t="shared" si="21"/>
      </c>
      <c r="BD19" s="34"/>
      <c r="BE19" s="35">
        <f>IF(ISNA(MATCH(CONCATENATE(BE$2,$A19),'Výsledková listina'!$O:$O,0)),"",INDEX('Výsledková listina'!$B:$B,MATCH(CONCATENATE(BE$2,$A19),'Výsledková listina'!$O:$O,0),1))</f>
      </c>
      <c r="BF19" s="4"/>
      <c r="BG19" s="18">
        <f t="shared" si="22"/>
      </c>
      <c r="BH19" s="31">
        <f t="shared" si="23"/>
      </c>
      <c r="BI19" s="34"/>
      <c r="BJ19" s="35">
        <f>IF(ISNA(MATCH(CONCATENATE(BJ$2,$A19),'Výsledková listina'!$O:$O,0)),"",INDEX('Výsledková listina'!$B:$B,MATCH(CONCATENATE(BJ$2,$A19),'Výsledková listina'!$O:$O,0),1))</f>
      </c>
      <c r="BK19" s="4"/>
      <c r="BL19" s="18">
        <f t="shared" si="24"/>
      </c>
      <c r="BM19" s="31">
        <f t="shared" si="25"/>
      </c>
      <c r="BN19" s="34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</row>
    <row r="20" spans="1:174" s="10" customFormat="1" ht="34.5" customHeight="1">
      <c r="A20" s="5">
        <v>17</v>
      </c>
      <c r="B20" s="35">
        <f>IF(ISNA(MATCH(CONCATENATE(B$2,$A20),'Výsledková listina'!$O:$O,0)),"",INDEX('Výsledková listina'!$B:$B,MATCH(CONCATENATE(B$2,$A20),'Výsledková listina'!$O:$O,0),1))</f>
      </c>
      <c r="C20" s="4"/>
      <c r="D20" s="18">
        <f t="shared" si="0"/>
      </c>
      <c r="E20" s="31">
        <f t="shared" si="1"/>
      </c>
      <c r="F20" s="34"/>
      <c r="G20" s="35">
        <f>IF(ISNA(MATCH(CONCATENATE(G$2,$A20),'Výsledková listina'!$O:$O,0)),"",INDEX('Výsledková listina'!$B:$B,MATCH(CONCATENATE(G$2,$A20),'Výsledková listina'!$O:$O,0),1))</f>
      </c>
      <c r="H20" s="4"/>
      <c r="I20" s="18">
        <f t="shared" si="2"/>
      </c>
      <c r="J20" s="31">
        <f t="shared" si="3"/>
      </c>
      <c r="K20" s="34"/>
      <c r="L20" s="35">
        <f>IF(ISNA(MATCH(CONCATENATE(L$2,$A20),'Výsledková listina'!$O:$O,0)),"",INDEX('Výsledková listina'!$B:$B,MATCH(CONCATENATE(L$2,$A20),'Výsledková listina'!$O:$O,0),1))</f>
      </c>
      <c r="M20" s="4"/>
      <c r="N20" s="18">
        <f t="shared" si="4"/>
      </c>
      <c r="O20" s="31">
        <f t="shared" si="5"/>
      </c>
      <c r="P20" s="34"/>
      <c r="Q20" s="35">
        <f>IF(ISNA(MATCH(CONCATENATE(Q$2,$A20),'Výsledková listina'!$O:$O,0)),"",INDEX('Výsledková listina'!$B:$B,MATCH(CONCATENATE(Q$2,$A20),'Výsledková listina'!$O:$O,0),1))</f>
      </c>
      <c r="R20" s="4"/>
      <c r="S20" s="18">
        <f t="shared" si="6"/>
      </c>
      <c r="T20" s="31">
        <f t="shared" si="7"/>
      </c>
      <c r="U20" s="34"/>
      <c r="V20" s="35">
        <f>IF(ISNA(MATCH(CONCATENATE(V$2,$A20),'Výsledková listina'!$O:$O,0)),"",INDEX('Výsledková listina'!$B:$B,MATCH(CONCATENATE(V$2,$A20),'Výsledková listina'!$O:$O,0),1))</f>
      </c>
      <c r="W20" s="4"/>
      <c r="X20" s="18">
        <f t="shared" si="8"/>
      </c>
      <c r="Y20" s="31">
        <f t="shared" si="9"/>
      </c>
      <c r="Z20" s="34"/>
      <c r="AA20" s="35">
        <f>IF(ISNA(MATCH(CONCATENATE(AA$2,$A20),'Výsledková listina'!$O:$O,0)),"",INDEX('Výsledková listina'!$B:$B,MATCH(CONCATENATE(AA$2,$A20),'Výsledková listina'!$O:$O,0),1))</f>
      </c>
      <c r="AB20" s="4"/>
      <c r="AC20" s="18">
        <f t="shared" si="10"/>
      </c>
      <c r="AD20" s="31">
        <f t="shared" si="11"/>
      </c>
      <c r="AE20" s="34"/>
      <c r="AF20" s="35">
        <f>IF(ISNA(MATCH(CONCATENATE(AF$2,$A20),'Výsledková listina'!$O:$O,0)),"",INDEX('Výsledková listina'!$B:$B,MATCH(CONCATENATE(AF$2,$A20),'Výsledková listina'!$O:$O,0),1))</f>
      </c>
      <c r="AG20" s="4"/>
      <c r="AH20" s="18">
        <f t="shared" si="12"/>
      </c>
      <c r="AI20" s="31">
        <f t="shared" si="13"/>
      </c>
      <c r="AJ20" s="34"/>
      <c r="AK20" s="35">
        <f>IF(ISNA(MATCH(CONCATENATE(AK$2,$A20),'Výsledková listina'!$O:$O,0)),"",INDEX('Výsledková listina'!$B:$B,MATCH(CONCATENATE(AK$2,$A20),'Výsledková listina'!$O:$O,0),1))</f>
      </c>
      <c r="AL20" s="4"/>
      <c r="AM20" s="18">
        <f t="shared" si="14"/>
      </c>
      <c r="AN20" s="31">
        <f t="shared" si="15"/>
      </c>
      <c r="AO20" s="34"/>
      <c r="AP20" s="35">
        <f>IF(ISNA(MATCH(CONCATENATE(AP$2,$A20),'Výsledková listina'!$O:$O,0)),"",INDEX('Výsledková listina'!$B:$B,MATCH(CONCATENATE(AP$2,$A20),'Výsledková listina'!$O:$O,0),1))</f>
      </c>
      <c r="AQ20" s="4"/>
      <c r="AR20" s="18">
        <f t="shared" si="16"/>
      </c>
      <c r="AS20" s="31">
        <f t="shared" si="17"/>
      </c>
      <c r="AT20" s="34"/>
      <c r="AU20" s="35">
        <f>IF(ISNA(MATCH(CONCATENATE(AU$2,$A20),'Výsledková listina'!$O:$O,0)),"",INDEX('Výsledková listina'!$B:$B,MATCH(CONCATENATE(AU$2,$A20),'Výsledková listina'!$O:$O,0),1))</f>
      </c>
      <c r="AV20" s="4"/>
      <c r="AW20" s="18">
        <f t="shared" si="18"/>
      </c>
      <c r="AX20" s="31">
        <f t="shared" si="19"/>
      </c>
      <c r="AY20" s="34"/>
      <c r="AZ20" s="35">
        <f>IF(ISNA(MATCH(CONCATENATE(AZ$2,$A20),'Výsledková listina'!$O:$O,0)),"",INDEX('Výsledková listina'!$B:$B,MATCH(CONCATENATE(AZ$2,$A20),'Výsledková listina'!$O:$O,0),1))</f>
      </c>
      <c r="BA20" s="4"/>
      <c r="BB20" s="18">
        <f t="shared" si="20"/>
      </c>
      <c r="BC20" s="31">
        <f t="shared" si="21"/>
      </c>
      <c r="BD20" s="34"/>
      <c r="BE20" s="35">
        <f>IF(ISNA(MATCH(CONCATENATE(BE$2,$A20),'Výsledková listina'!$O:$O,0)),"",INDEX('Výsledková listina'!$B:$B,MATCH(CONCATENATE(BE$2,$A20),'Výsledková listina'!$O:$O,0),1))</f>
      </c>
      <c r="BF20" s="4"/>
      <c r="BG20" s="18">
        <f t="shared" si="22"/>
      </c>
      <c r="BH20" s="31">
        <f t="shared" si="23"/>
      </c>
      <c r="BI20" s="34"/>
      <c r="BJ20" s="35">
        <f>IF(ISNA(MATCH(CONCATENATE(BJ$2,$A20),'Výsledková listina'!$O:$O,0)),"",INDEX('Výsledková listina'!$B:$B,MATCH(CONCATENATE(BJ$2,$A20),'Výsledková listina'!$O:$O,0),1))</f>
      </c>
      <c r="BK20" s="4"/>
      <c r="BL20" s="18">
        <f t="shared" si="24"/>
      </c>
      <c r="BM20" s="31">
        <f t="shared" si="25"/>
      </c>
      <c r="BN20" s="34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</row>
    <row r="21" spans="1:174" s="10" customFormat="1" ht="34.5" customHeight="1">
      <c r="A21" s="5">
        <v>18</v>
      </c>
      <c r="B21" s="35">
        <f>IF(ISNA(MATCH(CONCATENATE(B$2,$A21),'Výsledková listina'!$O:$O,0)),"",INDEX('Výsledková listina'!$B:$B,MATCH(CONCATENATE(B$2,$A21),'Výsledková listina'!$O:$O,0),1))</f>
      </c>
      <c r="C21" s="4"/>
      <c r="D21" s="18">
        <f t="shared" si="0"/>
      </c>
      <c r="E21" s="31">
        <f t="shared" si="1"/>
      </c>
      <c r="F21" s="34"/>
      <c r="G21" s="35">
        <f>IF(ISNA(MATCH(CONCATENATE(G$2,$A21),'Výsledková listina'!$O:$O,0)),"",INDEX('Výsledková listina'!$B:$B,MATCH(CONCATENATE(G$2,$A21),'Výsledková listina'!$O:$O,0),1))</f>
      </c>
      <c r="H21" s="4"/>
      <c r="I21" s="18">
        <f t="shared" si="2"/>
      </c>
      <c r="J21" s="31">
        <f t="shared" si="3"/>
      </c>
      <c r="K21" s="34"/>
      <c r="L21" s="35">
        <f>IF(ISNA(MATCH(CONCATENATE(L$2,$A21),'Výsledková listina'!$O:$O,0)),"",INDEX('Výsledková listina'!$B:$B,MATCH(CONCATENATE(L$2,$A21),'Výsledková listina'!$O:$O,0),1))</f>
      </c>
      <c r="M21" s="4"/>
      <c r="N21" s="18">
        <f t="shared" si="4"/>
      </c>
      <c r="O21" s="31">
        <f t="shared" si="5"/>
      </c>
      <c r="P21" s="34"/>
      <c r="Q21" s="35">
        <f>IF(ISNA(MATCH(CONCATENATE(Q$2,$A21),'Výsledková listina'!$O:$O,0)),"",INDEX('Výsledková listina'!$B:$B,MATCH(CONCATENATE(Q$2,$A21),'Výsledková listina'!$O:$O,0),1))</f>
      </c>
      <c r="R21" s="4"/>
      <c r="S21" s="18">
        <f t="shared" si="6"/>
      </c>
      <c r="T21" s="31">
        <f t="shared" si="7"/>
      </c>
      <c r="U21" s="34"/>
      <c r="V21" s="35">
        <f>IF(ISNA(MATCH(CONCATENATE(V$2,$A21),'Výsledková listina'!$O:$O,0)),"",INDEX('Výsledková listina'!$B:$B,MATCH(CONCATENATE(V$2,$A21),'Výsledková listina'!$O:$O,0),1))</f>
      </c>
      <c r="W21" s="4"/>
      <c r="X21" s="18">
        <f t="shared" si="8"/>
      </c>
      <c r="Y21" s="31">
        <f t="shared" si="9"/>
      </c>
      <c r="Z21" s="34"/>
      <c r="AA21" s="35">
        <f>IF(ISNA(MATCH(CONCATENATE(AA$2,$A21),'Výsledková listina'!$O:$O,0)),"",INDEX('Výsledková listina'!$B:$B,MATCH(CONCATENATE(AA$2,$A21),'Výsledková listina'!$O:$O,0),1))</f>
      </c>
      <c r="AB21" s="4"/>
      <c r="AC21" s="18">
        <f t="shared" si="10"/>
      </c>
      <c r="AD21" s="31">
        <f t="shared" si="11"/>
      </c>
      <c r="AE21" s="34"/>
      <c r="AF21" s="35">
        <f>IF(ISNA(MATCH(CONCATENATE(AF$2,$A21),'Výsledková listina'!$O:$O,0)),"",INDEX('Výsledková listina'!$B:$B,MATCH(CONCATENATE(AF$2,$A21),'Výsledková listina'!$O:$O,0),1))</f>
      </c>
      <c r="AG21" s="4"/>
      <c r="AH21" s="18">
        <f t="shared" si="12"/>
      </c>
      <c r="AI21" s="31">
        <f t="shared" si="13"/>
      </c>
      <c r="AJ21" s="34"/>
      <c r="AK21" s="35">
        <f>IF(ISNA(MATCH(CONCATENATE(AK$2,$A21),'Výsledková listina'!$O:$O,0)),"",INDEX('Výsledková listina'!$B:$B,MATCH(CONCATENATE(AK$2,$A21),'Výsledková listina'!$O:$O,0),1))</f>
      </c>
      <c r="AL21" s="4"/>
      <c r="AM21" s="18">
        <f t="shared" si="14"/>
      </c>
      <c r="AN21" s="31">
        <f t="shared" si="15"/>
      </c>
      <c r="AO21" s="34"/>
      <c r="AP21" s="35">
        <f>IF(ISNA(MATCH(CONCATENATE(AP$2,$A21),'Výsledková listina'!$O:$O,0)),"",INDEX('Výsledková listina'!$B:$B,MATCH(CONCATENATE(AP$2,$A21),'Výsledková listina'!$O:$O,0),1))</f>
      </c>
      <c r="AQ21" s="4"/>
      <c r="AR21" s="18">
        <f t="shared" si="16"/>
      </c>
      <c r="AS21" s="31">
        <f t="shared" si="17"/>
      </c>
      <c r="AT21" s="34"/>
      <c r="AU21" s="35">
        <f>IF(ISNA(MATCH(CONCATENATE(AU$2,$A21),'Výsledková listina'!$O:$O,0)),"",INDEX('Výsledková listina'!$B:$B,MATCH(CONCATENATE(AU$2,$A21),'Výsledková listina'!$O:$O,0),1))</f>
      </c>
      <c r="AV21" s="4"/>
      <c r="AW21" s="18">
        <f t="shared" si="18"/>
      </c>
      <c r="AX21" s="31">
        <f t="shared" si="19"/>
      </c>
      <c r="AY21" s="34"/>
      <c r="AZ21" s="35">
        <f>IF(ISNA(MATCH(CONCATENATE(AZ$2,$A21),'Výsledková listina'!$O:$O,0)),"",INDEX('Výsledková listina'!$B:$B,MATCH(CONCATENATE(AZ$2,$A21),'Výsledková listina'!$O:$O,0),1))</f>
      </c>
      <c r="BA21" s="4"/>
      <c r="BB21" s="18">
        <f t="shared" si="20"/>
      </c>
      <c r="BC21" s="31">
        <f t="shared" si="21"/>
      </c>
      <c r="BD21" s="34"/>
      <c r="BE21" s="35">
        <f>IF(ISNA(MATCH(CONCATENATE(BE$2,$A21),'Výsledková listina'!$O:$O,0)),"",INDEX('Výsledková listina'!$B:$B,MATCH(CONCATENATE(BE$2,$A21),'Výsledková listina'!$O:$O,0),1))</f>
      </c>
      <c r="BF21" s="4"/>
      <c r="BG21" s="18">
        <f t="shared" si="22"/>
      </c>
      <c r="BH21" s="31">
        <f t="shared" si="23"/>
      </c>
      <c r="BI21" s="34"/>
      <c r="BJ21" s="35">
        <f>IF(ISNA(MATCH(CONCATENATE(BJ$2,$A21),'Výsledková listina'!$O:$O,0)),"",INDEX('Výsledková listina'!$B:$B,MATCH(CONCATENATE(BJ$2,$A21),'Výsledková listina'!$O:$O,0),1))</f>
      </c>
      <c r="BK21" s="4"/>
      <c r="BL21" s="18">
        <f t="shared" si="24"/>
      </c>
      <c r="BM21" s="31">
        <f t="shared" si="25"/>
      </c>
      <c r="BN21" s="34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</row>
    <row r="22" spans="1:174" s="10" customFormat="1" ht="34.5" customHeight="1">
      <c r="A22" s="5">
        <v>19</v>
      </c>
      <c r="B22" s="35">
        <f>IF(ISNA(MATCH(CONCATENATE(B$2,$A22),'Výsledková listina'!$O:$O,0)),"",INDEX('Výsledková listina'!$B:$B,MATCH(CONCATENATE(B$2,$A22),'Výsledková listina'!$O:$O,0),1))</f>
      </c>
      <c r="C22" s="4"/>
      <c r="D22" s="18">
        <f t="shared" si="0"/>
      </c>
      <c r="E22" s="31">
        <f t="shared" si="1"/>
      </c>
      <c r="F22" s="34"/>
      <c r="G22" s="35">
        <f>IF(ISNA(MATCH(CONCATENATE(G$2,$A22),'Výsledková listina'!$O:$O,0)),"",INDEX('Výsledková listina'!$B:$B,MATCH(CONCATENATE(G$2,$A22),'Výsledková listina'!$O:$O,0),1))</f>
      </c>
      <c r="H22" s="4"/>
      <c r="I22" s="18">
        <f t="shared" si="2"/>
      </c>
      <c r="J22" s="31">
        <f t="shared" si="3"/>
      </c>
      <c r="K22" s="34"/>
      <c r="L22" s="35">
        <f>IF(ISNA(MATCH(CONCATENATE(L$2,$A22),'Výsledková listina'!$O:$O,0)),"",INDEX('Výsledková listina'!$B:$B,MATCH(CONCATENATE(L$2,$A22),'Výsledková listina'!$O:$O,0),1))</f>
      </c>
      <c r="M22" s="4"/>
      <c r="N22" s="18">
        <f t="shared" si="4"/>
      </c>
      <c r="O22" s="31">
        <f t="shared" si="5"/>
      </c>
      <c r="P22" s="34"/>
      <c r="Q22" s="35">
        <f>IF(ISNA(MATCH(CONCATENATE(Q$2,$A22),'Výsledková listina'!$O:$O,0)),"",INDEX('Výsledková listina'!$B:$B,MATCH(CONCATENATE(Q$2,$A22),'Výsledková listina'!$O:$O,0),1))</f>
      </c>
      <c r="R22" s="4"/>
      <c r="S22" s="18">
        <f t="shared" si="6"/>
      </c>
      <c r="T22" s="31">
        <f t="shared" si="7"/>
      </c>
      <c r="U22" s="34"/>
      <c r="V22" s="35">
        <f>IF(ISNA(MATCH(CONCATENATE(V$2,$A22),'Výsledková listina'!$O:$O,0)),"",INDEX('Výsledková listina'!$B:$B,MATCH(CONCATENATE(V$2,$A22),'Výsledková listina'!$O:$O,0),1))</f>
      </c>
      <c r="W22" s="4"/>
      <c r="X22" s="18">
        <f t="shared" si="8"/>
      </c>
      <c r="Y22" s="31">
        <f t="shared" si="9"/>
      </c>
      <c r="Z22" s="34"/>
      <c r="AA22" s="35">
        <f>IF(ISNA(MATCH(CONCATENATE(AA$2,$A22),'Výsledková listina'!$O:$O,0)),"",INDEX('Výsledková listina'!$B:$B,MATCH(CONCATENATE(AA$2,$A22),'Výsledková listina'!$O:$O,0),1))</f>
      </c>
      <c r="AB22" s="4"/>
      <c r="AC22" s="18">
        <f t="shared" si="10"/>
      </c>
      <c r="AD22" s="31">
        <f t="shared" si="11"/>
      </c>
      <c r="AE22" s="34"/>
      <c r="AF22" s="35">
        <f>IF(ISNA(MATCH(CONCATENATE(AF$2,$A22),'Výsledková listina'!$O:$O,0)),"",INDEX('Výsledková listina'!$B:$B,MATCH(CONCATENATE(AF$2,$A22),'Výsledková listina'!$O:$O,0),1))</f>
      </c>
      <c r="AG22" s="4"/>
      <c r="AH22" s="18">
        <f t="shared" si="12"/>
      </c>
      <c r="AI22" s="31">
        <f t="shared" si="13"/>
      </c>
      <c r="AJ22" s="34"/>
      <c r="AK22" s="35">
        <f>IF(ISNA(MATCH(CONCATENATE(AK$2,$A22),'Výsledková listina'!$O:$O,0)),"",INDEX('Výsledková listina'!$B:$B,MATCH(CONCATENATE(AK$2,$A22),'Výsledková listina'!$O:$O,0),1))</f>
      </c>
      <c r="AL22" s="4"/>
      <c r="AM22" s="18">
        <f t="shared" si="14"/>
      </c>
      <c r="AN22" s="31">
        <f t="shared" si="15"/>
      </c>
      <c r="AO22" s="34"/>
      <c r="AP22" s="35">
        <f>IF(ISNA(MATCH(CONCATENATE(AP$2,$A22),'Výsledková listina'!$O:$O,0)),"",INDEX('Výsledková listina'!$B:$B,MATCH(CONCATENATE(AP$2,$A22),'Výsledková listina'!$O:$O,0),1))</f>
      </c>
      <c r="AQ22" s="4"/>
      <c r="AR22" s="18">
        <f t="shared" si="16"/>
      </c>
      <c r="AS22" s="31">
        <f t="shared" si="17"/>
      </c>
      <c r="AT22" s="34"/>
      <c r="AU22" s="35">
        <f>IF(ISNA(MATCH(CONCATENATE(AU$2,$A22),'Výsledková listina'!$O:$O,0)),"",INDEX('Výsledková listina'!$B:$B,MATCH(CONCATENATE(AU$2,$A22),'Výsledková listina'!$O:$O,0),1))</f>
      </c>
      <c r="AV22" s="4"/>
      <c r="AW22" s="18">
        <f t="shared" si="18"/>
      </c>
      <c r="AX22" s="31">
        <f t="shared" si="19"/>
      </c>
      <c r="AY22" s="34"/>
      <c r="AZ22" s="35">
        <f>IF(ISNA(MATCH(CONCATENATE(AZ$2,$A22),'Výsledková listina'!$O:$O,0)),"",INDEX('Výsledková listina'!$B:$B,MATCH(CONCATENATE(AZ$2,$A22),'Výsledková listina'!$O:$O,0),1))</f>
      </c>
      <c r="BA22" s="4"/>
      <c r="BB22" s="18">
        <f t="shared" si="20"/>
      </c>
      <c r="BC22" s="31">
        <f t="shared" si="21"/>
      </c>
      <c r="BD22" s="34"/>
      <c r="BE22" s="35">
        <f>IF(ISNA(MATCH(CONCATENATE(BE$2,$A22),'Výsledková listina'!$O:$O,0)),"",INDEX('Výsledková listina'!$B:$B,MATCH(CONCATENATE(BE$2,$A22),'Výsledková listina'!$O:$O,0),1))</f>
      </c>
      <c r="BF22" s="4"/>
      <c r="BG22" s="18">
        <f t="shared" si="22"/>
      </c>
      <c r="BH22" s="31">
        <f t="shared" si="23"/>
      </c>
      <c r="BI22" s="34"/>
      <c r="BJ22" s="35">
        <f>IF(ISNA(MATCH(CONCATENATE(BJ$2,$A22),'Výsledková listina'!$O:$O,0)),"",INDEX('Výsledková listina'!$B:$B,MATCH(CONCATENATE(BJ$2,$A22),'Výsledková listina'!$O:$O,0),1))</f>
      </c>
      <c r="BK22" s="4"/>
      <c r="BL22" s="18">
        <f t="shared" si="24"/>
      </c>
      <c r="BM22" s="31">
        <f t="shared" si="25"/>
      </c>
      <c r="BN22" s="34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</row>
    <row r="23" spans="1:174" s="10" customFormat="1" ht="34.5" customHeight="1">
      <c r="A23" s="5">
        <v>20</v>
      </c>
      <c r="B23" s="35">
        <f>IF(ISNA(MATCH(CONCATENATE(B$2,$A23),'Výsledková listina'!$O:$O,0)),"",INDEX('Výsledková listina'!$B:$B,MATCH(CONCATENATE(B$2,$A23),'Výsledková listina'!$O:$O,0),1))</f>
      </c>
      <c r="C23" s="4"/>
      <c r="D23" s="18">
        <f t="shared" si="0"/>
      </c>
      <c r="E23" s="31">
        <f t="shared" si="1"/>
      </c>
      <c r="F23" s="34"/>
      <c r="G23" s="35">
        <f>IF(ISNA(MATCH(CONCATENATE(G$2,$A23),'Výsledková listina'!$O:$O,0)),"",INDEX('Výsledková listina'!$B:$B,MATCH(CONCATENATE(G$2,$A23),'Výsledková listina'!$O:$O,0),1))</f>
      </c>
      <c r="H23" s="4"/>
      <c r="I23" s="18">
        <f t="shared" si="2"/>
      </c>
      <c r="J23" s="31">
        <f t="shared" si="3"/>
      </c>
      <c r="K23" s="34"/>
      <c r="L23" s="35">
        <f>IF(ISNA(MATCH(CONCATENATE(L$2,$A23),'Výsledková listina'!$O:$O,0)),"",INDEX('Výsledková listina'!$B:$B,MATCH(CONCATENATE(L$2,$A23),'Výsledková listina'!$O:$O,0),1))</f>
      </c>
      <c r="M23" s="4"/>
      <c r="N23" s="18">
        <f t="shared" si="4"/>
      </c>
      <c r="O23" s="31">
        <f t="shared" si="5"/>
      </c>
      <c r="P23" s="34"/>
      <c r="Q23" s="35">
        <f>IF(ISNA(MATCH(CONCATENATE(Q$2,$A23),'Výsledková listina'!$O:$O,0)),"",INDEX('Výsledková listina'!$B:$B,MATCH(CONCATENATE(Q$2,$A23),'Výsledková listina'!$O:$O,0),1))</f>
      </c>
      <c r="R23" s="4"/>
      <c r="S23" s="18">
        <f t="shared" si="6"/>
      </c>
      <c r="T23" s="31">
        <f t="shared" si="7"/>
      </c>
      <c r="U23" s="34"/>
      <c r="V23" s="35">
        <f>IF(ISNA(MATCH(CONCATENATE(V$2,$A23),'Výsledková listina'!$O:$O,0)),"",INDEX('Výsledková listina'!$B:$B,MATCH(CONCATENATE(V$2,$A23),'Výsledková listina'!$O:$O,0),1))</f>
      </c>
      <c r="W23" s="4"/>
      <c r="X23" s="18">
        <f t="shared" si="8"/>
      </c>
      <c r="Y23" s="31">
        <f t="shared" si="9"/>
      </c>
      <c r="Z23" s="34"/>
      <c r="AA23" s="35">
        <f>IF(ISNA(MATCH(CONCATENATE(AA$2,$A23),'Výsledková listina'!$O:$O,0)),"",INDEX('Výsledková listina'!$B:$B,MATCH(CONCATENATE(AA$2,$A23),'Výsledková listina'!$O:$O,0),1))</f>
      </c>
      <c r="AB23" s="4"/>
      <c r="AC23" s="18">
        <f t="shared" si="10"/>
      </c>
      <c r="AD23" s="31">
        <f t="shared" si="11"/>
      </c>
      <c r="AE23" s="34"/>
      <c r="AF23" s="35">
        <f>IF(ISNA(MATCH(CONCATENATE(AF$2,$A23),'Výsledková listina'!$O:$O,0)),"",INDEX('Výsledková listina'!$B:$B,MATCH(CONCATENATE(AF$2,$A23),'Výsledková listina'!$O:$O,0),1))</f>
      </c>
      <c r="AG23" s="4"/>
      <c r="AH23" s="18">
        <f t="shared" si="12"/>
      </c>
      <c r="AI23" s="31">
        <f t="shared" si="13"/>
      </c>
      <c r="AJ23" s="34"/>
      <c r="AK23" s="35">
        <f>IF(ISNA(MATCH(CONCATENATE(AK$2,$A23),'Výsledková listina'!$O:$O,0)),"",INDEX('Výsledková listina'!$B:$B,MATCH(CONCATENATE(AK$2,$A23),'Výsledková listina'!$O:$O,0),1))</f>
      </c>
      <c r="AL23" s="4"/>
      <c r="AM23" s="18">
        <f t="shared" si="14"/>
      </c>
      <c r="AN23" s="31">
        <f t="shared" si="15"/>
      </c>
      <c r="AO23" s="34"/>
      <c r="AP23" s="35">
        <f>IF(ISNA(MATCH(CONCATENATE(AP$2,$A23),'Výsledková listina'!$O:$O,0)),"",INDEX('Výsledková listina'!$B:$B,MATCH(CONCATENATE(AP$2,$A23),'Výsledková listina'!$O:$O,0),1))</f>
      </c>
      <c r="AQ23" s="4"/>
      <c r="AR23" s="18">
        <f t="shared" si="16"/>
      </c>
      <c r="AS23" s="31">
        <f t="shared" si="17"/>
      </c>
      <c r="AT23" s="34"/>
      <c r="AU23" s="35">
        <f>IF(ISNA(MATCH(CONCATENATE(AU$2,$A23),'Výsledková listina'!$O:$O,0)),"",INDEX('Výsledková listina'!$B:$B,MATCH(CONCATENATE(AU$2,$A23),'Výsledková listina'!$O:$O,0),1))</f>
      </c>
      <c r="AV23" s="4"/>
      <c r="AW23" s="18">
        <f t="shared" si="18"/>
      </c>
      <c r="AX23" s="31">
        <f t="shared" si="19"/>
      </c>
      <c r="AY23" s="34"/>
      <c r="AZ23" s="35">
        <f>IF(ISNA(MATCH(CONCATENATE(AZ$2,$A23),'Výsledková listina'!$O:$O,0)),"",INDEX('Výsledková listina'!$B:$B,MATCH(CONCATENATE(AZ$2,$A23),'Výsledková listina'!$O:$O,0),1))</f>
      </c>
      <c r="BA23" s="4"/>
      <c r="BB23" s="18">
        <f t="shared" si="20"/>
      </c>
      <c r="BC23" s="31">
        <f t="shared" si="21"/>
      </c>
      <c r="BD23" s="34"/>
      <c r="BE23" s="35">
        <f>IF(ISNA(MATCH(CONCATENATE(BE$2,$A23),'Výsledková listina'!$O:$O,0)),"",INDEX('Výsledková listina'!$B:$B,MATCH(CONCATENATE(BE$2,$A23),'Výsledková listina'!$O:$O,0),1))</f>
      </c>
      <c r="BF23" s="4"/>
      <c r="BG23" s="18">
        <f t="shared" si="22"/>
      </c>
      <c r="BH23" s="31">
        <f t="shared" si="23"/>
      </c>
      <c r="BI23" s="34"/>
      <c r="BJ23" s="35">
        <f>IF(ISNA(MATCH(CONCATENATE(BJ$2,$A23),'Výsledková listina'!$O:$O,0)),"",INDEX('Výsledková listina'!$B:$B,MATCH(CONCATENATE(BJ$2,$A23),'Výsledková listina'!$O:$O,0),1))</f>
      </c>
      <c r="BK23" s="4"/>
      <c r="BL23" s="18">
        <f t="shared" si="24"/>
      </c>
      <c r="BM23" s="31">
        <f t="shared" si="25"/>
      </c>
      <c r="BN23" s="34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</row>
    <row r="24" spans="1:174" s="10" customFormat="1" ht="34.5" customHeight="1">
      <c r="A24" s="5">
        <v>21</v>
      </c>
      <c r="B24" s="35">
        <f>IF(ISNA(MATCH(CONCATENATE(B$2,$A24),'Výsledková listina'!$O:$O,0)),"",INDEX('Výsledková listina'!$B:$B,MATCH(CONCATENATE(B$2,$A24),'Výsledková listina'!$O:$O,0),1))</f>
      </c>
      <c r="C24" s="4"/>
      <c r="D24" s="18">
        <f t="shared" si="0"/>
      </c>
      <c r="E24" s="31">
        <f t="shared" si="1"/>
      </c>
      <c r="F24" s="34"/>
      <c r="G24" s="35">
        <f>IF(ISNA(MATCH(CONCATENATE(G$2,$A24),'Výsledková listina'!$O:$O,0)),"",INDEX('Výsledková listina'!$B:$B,MATCH(CONCATENATE(G$2,$A24),'Výsledková listina'!$O:$O,0),1))</f>
      </c>
      <c r="H24" s="4"/>
      <c r="I24" s="18">
        <f t="shared" si="2"/>
      </c>
      <c r="J24" s="31">
        <f t="shared" si="3"/>
      </c>
      <c r="K24" s="34"/>
      <c r="L24" s="35">
        <f>IF(ISNA(MATCH(CONCATENATE(L$2,$A24),'Výsledková listina'!$O:$O,0)),"",INDEX('Výsledková listina'!$B:$B,MATCH(CONCATENATE(L$2,$A24),'Výsledková listina'!$O:$O,0),1))</f>
      </c>
      <c r="M24" s="4"/>
      <c r="N24" s="18">
        <f t="shared" si="4"/>
      </c>
      <c r="O24" s="31">
        <f t="shared" si="5"/>
      </c>
      <c r="P24" s="34"/>
      <c r="Q24" s="35">
        <f>IF(ISNA(MATCH(CONCATENATE(Q$2,$A24),'Výsledková listina'!$O:$O,0)),"",INDEX('Výsledková listina'!$B:$B,MATCH(CONCATENATE(Q$2,$A24),'Výsledková listina'!$O:$O,0),1))</f>
      </c>
      <c r="R24" s="4"/>
      <c r="S24" s="18">
        <f t="shared" si="6"/>
      </c>
      <c r="T24" s="31">
        <f t="shared" si="7"/>
      </c>
      <c r="U24" s="34"/>
      <c r="V24" s="35">
        <f>IF(ISNA(MATCH(CONCATENATE(V$2,$A24),'Výsledková listina'!$O:$O,0)),"",INDEX('Výsledková listina'!$B:$B,MATCH(CONCATENATE(V$2,$A24),'Výsledková listina'!$O:$O,0),1))</f>
      </c>
      <c r="W24" s="4"/>
      <c r="X24" s="18">
        <f t="shared" si="8"/>
      </c>
      <c r="Y24" s="31">
        <f t="shared" si="9"/>
      </c>
      <c r="Z24" s="34"/>
      <c r="AA24" s="35">
        <f>IF(ISNA(MATCH(CONCATENATE(AA$2,$A24),'Výsledková listina'!$O:$O,0)),"",INDEX('Výsledková listina'!$B:$B,MATCH(CONCATENATE(AA$2,$A24),'Výsledková listina'!$O:$O,0),1))</f>
      </c>
      <c r="AB24" s="4"/>
      <c r="AC24" s="18">
        <f t="shared" si="10"/>
      </c>
      <c r="AD24" s="31">
        <f t="shared" si="11"/>
      </c>
      <c r="AE24" s="34"/>
      <c r="AF24" s="35">
        <f>IF(ISNA(MATCH(CONCATENATE(AF$2,$A24),'Výsledková listina'!$O:$O,0)),"",INDEX('Výsledková listina'!$B:$B,MATCH(CONCATENATE(AF$2,$A24),'Výsledková listina'!$O:$O,0),1))</f>
      </c>
      <c r="AG24" s="4"/>
      <c r="AH24" s="18">
        <f t="shared" si="12"/>
      </c>
      <c r="AI24" s="31">
        <f t="shared" si="13"/>
      </c>
      <c r="AJ24" s="34"/>
      <c r="AK24" s="35">
        <f>IF(ISNA(MATCH(CONCATENATE(AK$2,$A24),'Výsledková listina'!$O:$O,0)),"",INDEX('Výsledková listina'!$B:$B,MATCH(CONCATENATE(AK$2,$A24),'Výsledková listina'!$O:$O,0),1))</f>
      </c>
      <c r="AL24" s="4"/>
      <c r="AM24" s="18">
        <f t="shared" si="14"/>
      </c>
      <c r="AN24" s="31">
        <f t="shared" si="15"/>
      </c>
      <c r="AO24" s="34"/>
      <c r="AP24" s="35">
        <f>IF(ISNA(MATCH(CONCATENATE(AP$2,$A24),'Výsledková listina'!$O:$O,0)),"",INDEX('Výsledková listina'!$B:$B,MATCH(CONCATENATE(AP$2,$A24),'Výsledková listina'!$O:$O,0),1))</f>
      </c>
      <c r="AQ24" s="4"/>
      <c r="AR24" s="18">
        <f t="shared" si="16"/>
      </c>
      <c r="AS24" s="31">
        <f t="shared" si="17"/>
      </c>
      <c r="AT24" s="34"/>
      <c r="AU24" s="35">
        <f>IF(ISNA(MATCH(CONCATENATE(AU$2,$A24),'Výsledková listina'!$O:$O,0)),"",INDEX('Výsledková listina'!$B:$B,MATCH(CONCATENATE(AU$2,$A24),'Výsledková listina'!$O:$O,0),1))</f>
      </c>
      <c r="AV24" s="4"/>
      <c r="AW24" s="18">
        <f t="shared" si="18"/>
      </c>
      <c r="AX24" s="31">
        <f t="shared" si="19"/>
      </c>
      <c r="AY24" s="34"/>
      <c r="AZ24" s="35">
        <f>IF(ISNA(MATCH(CONCATENATE(AZ$2,$A24),'Výsledková listina'!$O:$O,0)),"",INDEX('Výsledková listina'!$B:$B,MATCH(CONCATENATE(AZ$2,$A24),'Výsledková listina'!$O:$O,0),1))</f>
      </c>
      <c r="BA24" s="4"/>
      <c r="BB24" s="18">
        <f t="shared" si="20"/>
      </c>
      <c r="BC24" s="31">
        <f t="shared" si="21"/>
      </c>
      <c r="BD24" s="34"/>
      <c r="BE24" s="35">
        <f>IF(ISNA(MATCH(CONCATENATE(BE$2,$A24),'Výsledková listina'!$O:$O,0)),"",INDEX('Výsledková listina'!$B:$B,MATCH(CONCATENATE(BE$2,$A24),'Výsledková listina'!$O:$O,0),1))</f>
      </c>
      <c r="BF24" s="4"/>
      <c r="BG24" s="18">
        <f t="shared" si="22"/>
      </c>
      <c r="BH24" s="31">
        <f t="shared" si="23"/>
      </c>
      <c r="BI24" s="34"/>
      <c r="BJ24" s="35">
        <f>IF(ISNA(MATCH(CONCATENATE(BJ$2,$A24),'Výsledková listina'!$O:$O,0)),"",INDEX('Výsledková listina'!$B:$B,MATCH(CONCATENATE(BJ$2,$A24),'Výsledková listina'!$O:$O,0),1))</f>
      </c>
      <c r="BK24" s="4"/>
      <c r="BL24" s="18">
        <f t="shared" si="24"/>
      </c>
      <c r="BM24" s="31">
        <f t="shared" si="25"/>
      </c>
      <c r="BN24" s="34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</row>
    <row r="25" spans="1:174" s="10" customFormat="1" ht="34.5" customHeight="1">
      <c r="A25" s="5">
        <v>22</v>
      </c>
      <c r="B25" s="35">
        <f>IF(ISNA(MATCH(CONCATENATE(B$2,$A25),'Výsledková listina'!$O:$O,0)),"",INDEX('Výsledková listina'!$B:$B,MATCH(CONCATENATE(B$2,$A25),'Výsledková listina'!$O:$O,0),1))</f>
      </c>
      <c r="C25" s="4"/>
      <c r="D25" s="18">
        <f t="shared" si="0"/>
      </c>
      <c r="E25" s="31">
        <f t="shared" si="1"/>
      </c>
      <c r="F25" s="34"/>
      <c r="G25" s="35">
        <f>IF(ISNA(MATCH(CONCATENATE(G$2,$A25),'Výsledková listina'!$O:$O,0)),"",INDEX('Výsledková listina'!$B:$B,MATCH(CONCATENATE(G$2,$A25),'Výsledková listina'!$O:$O,0),1))</f>
      </c>
      <c r="H25" s="4"/>
      <c r="I25" s="18">
        <f t="shared" si="2"/>
      </c>
      <c r="J25" s="31">
        <f t="shared" si="3"/>
      </c>
      <c r="K25" s="34"/>
      <c r="L25" s="35">
        <f>IF(ISNA(MATCH(CONCATENATE(L$2,$A25),'Výsledková listina'!$O:$O,0)),"",INDEX('Výsledková listina'!$B:$B,MATCH(CONCATENATE(L$2,$A25),'Výsledková listina'!$O:$O,0),1))</f>
      </c>
      <c r="M25" s="4"/>
      <c r="N25" s="18">
        <f t="shared" si="4"/>
      </c>
      <c r="O25" s="31">
        <f t="shared" si="5"/>
      </c>
      <c r="P25" s="34"/>
      <c r="Q25" s="35">
        <f>IF(ISNA(MATCH(CONCATENATE(Q$2,$A25),'Výsledková listina'!$O:$O,0)),"",INDEX('Výsledková listina'!$B:$B,MATCH(CONCATENATE(Q$2,$A25),'Výsledková listina'!$O:$O,0),1))</f>
      </c>
      <c r="R25" s="4"/>
      <c r="S25" s="18">
        <f t="shared" si="6"/>
      </c>
      <c r="T25" s="31">
        <f t="shared" si="7"/>
      </c>
      <c r="U25" s="34"/>
      <c r="V25" s="35">
        <f>IF(ISNA(MATCH(CONCATENATE(V$2,$A25),'Výsledková listina'!$O:$O,0)),"",INDEX('Výsledková listina'!$B:$B,MATCH(CONCATENATE(V$2,$A25),'Výsledková listina'!$O:$O,0),1))</f>
      </c>
      <c r="W25" s="4"/>
      <c r="X25" s="18">
        <f t="shared" si="8"/>
      </c>
      <c r="Y25" s="31">
        <f t="shared" si="9"/>
      </c>
      <c r="Z25" s="34"/>
      <c r="AA25" s="35">
        <f>IF(ISNA(MATCH(CONCATENATE(AA$2,$A25),'Výsledková listina'!$O:$O,0)),"",INDEX('Výsledková listina'!$B:$B,MATCH(CONCATENATE(AA$2,$A25),'Výsledková listina'!$O:$O,0),1))</f>
      </c>
      <c r="AB25" s="4"/>
      <c r="AC25" s="18">
        <f t="shared" si="10"/>
      </c>
      <c r="AD25" s="31">
        <f t="shared" si="11"/>
      </c>
      <c r="AE25" s="34"/>
      <c r="AF25" s="35">
        <f>IF(ISNA(MATCH(CONCATENATE(AF$2,$A25),'Výsledková listina'!$O:$O,0)),"",INDEX('Výsledková listina'!$B:$B,MATCH(CONCATENATE(AF$2,$A25),'Výsledková listina'!$O:$O,0),1))</f>
      </c>
      <c r="AG25" s="4"/>
      <c r="AH25" s="18">
        <f t="shared" si="12"/>
      </c>
      <c r="AI25" s="31">
        <f t="shared" si="13"/>
      </c>
      <c r="AJ25" s="34"/>
      <c r="AK25" s="35">
        <f>IF(ISNA(MATCH(CONCATENATE(AK$2,$A25),'Výsledková listina'!$O:$O,0)),"",INDEX('Výsledková listina'!$B:$B,MATCH(CONCATENATE(AK$2,$A25),'Výsledková listina'!$O:$O,0),1))</f>
      </c>
      <c r="AL25" s="4"/>
      <c r="AM25" s="18">
        <f t="shared" si="14"/>
      </c>
      <c r="AN25" s="31">
        <f t="shared" si="15"/>
      </c>
      <c r="AO25" s="34"/>
      <c r="AP25" s="35">
        <f>IF(ISNA(MATCH(CONCATENATE(AP$2,$A25),'Výsledková listina'!$O:$O,0)),"",INDEX('Výsledková listina'!$B:$B,MATCH(CONCATENATE(AP$2,$A25),'Výsledková listina'!$O:$O,0),1))</f>
      </c>
      <c r="AQ25" s="4"/>
      <c r="AR25" s="18">
        <f t="shared" si="16"/>
      </c>
      <c r="AS25" s="31">
        <f t="shared" si="17"/>
      </c>
      <c r="AT25" s="34"/>
      <c r="AU25" s="35">
        <f>IF(ISNA(MATCH(CONCATENATE(AU$2,$A25),'Výsledková listina'!$O:$O,0)),"",INDEX('Výsledková listina'!$B:$B,MATCH(CONCATENATE(AU$2,$A25),'Výsledková listina'!$O:$O,0),1))</f>
      </c>
      <c r="AV25" s="4"/>
      <c r="AW25" s="18">
        <f t="shared" si="18"/>
      </c>
      <c r="AX25" s="31">
        <f t="shared" si="19"/>
      </c>
      <c r="AY25" s="34"/>
      <c r="AZ25" s="35">
        <f>IF(ISNA(MATCH(CONCATENATE(AZ$2,$A25),'Výsledková listina'!$O:$O,0)),"",INDEX('Výsledková listina'!$B:$B,MATCH(CONCATENATE(AZ$2,$A25),'Výsledková listina'!$O:$O,0),1))</f>
      </c>
      <c r="BA25" s="4"/>
      <c r="BB25" s="18">
        <f t="shared" si="20"/>
      </c>
      <c r="BC25" s="31">
        <f t="shared" si="21"/>
      </c>
      <c r="BD25" s="34"/>
      <c r="BE25" s="35">
        <f>IF(ISNA(MATCH(CONCATENATE(BE$2,$A25),'Výsledková listina'!$O:$O,0)),"",INDEX('Výsledková listina'!$B:$B,MATCH(CONCATENATE(BE$2,$A25),'Výsledková listina'!$O:$O,0),1))</f>
      </c>
      <c r="BF25" s="4"/>
      <c r="BG25" s="18">
        <f t="shared" si="22"/>
      </c>
      <c r="BH25" s="31">
        <f t="shared" si="23"/>
      </c>
      <c r="BI25" s="34"/>
      <c r="BJ25" s="35">
        <f>IF(ISNA(MATCH(CONCATENATE(BJ$2,$A25),'Výsledková listina'!$O:$O,0)),"",INDEX('Výsledková listina'!$B:$B,MATCH(CONCATENATE(BJ$2,$A25),'Výsledková listina'!$O:$O,0),1))</f>
      </c>
      <c r="BK25" s="4"/>
      <c r="BL25" s="18">
        <f t="shared" si="24"/>
      </c>
      <c r="BM25" s="31">
        <f t="shared" si="25"/>
      </c>
      <c r="BN25" s="34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</row>
    <row r="26" spans="1:174" s="10" customFormat="1" ht="34.5" customHeight="1">
      <c r="A26" s="5">
        <v>23</v>
      </c>
      <c r="B26" s="35">
        <f>IF(ISNA(MATCH(CONCATENATE(B$2,$A26),'Výsledková listina'!$O:$O,0)),"",INDEX('Výsledková listina'!$B:$B,MATCH(CONCATENATE(B$2,$A26),'Výsledková listina'!$O:$O,0),1))</f>
      </c>
      <c r="C26" s="4"/>
      <c r="D26" s="18">
        <f t="shared" si="0"/>
      </c>
      <c r="E26" s="31">
        <f t="shared" si="1"/>
      </c>
      <c r="F26" s="34"/>
      <c r="G26" s="35">
        <f>IF(ISNA(MATCH(CONCATENATE(G$2,$A26),'Výsledková listina'!$O:$O,0)),"",INDEX('Výsledková listina'!$B:$B,MATCH(CONCATENATE(G$2,$A26),'Výsledková listina'!$O:$O,0),1))</f>
      </c>
      <c r="H26" s="4"/>
      <c r="I26" s="18">
        <f t="shared" si="2"/>
      </c>
      <c r="J26" s="31">
        <f t="shared" si="3"/>
      </c>
      <c r="K26" s="34"/>
      <c r="L26" s="35">
        <f>IF(ISNA(MATCH(CONCATENATE(L$2,$A26),'Výsledková listina'!$O:$O,0)),"",INDEX('Výsledková listina'!$B:$B,MATCH(CONCATENATE(L$2,$A26),'Výsledková listina'!$O:$O,0),1))</f>
      </c>
      <c r="M26" s="4"/>
      <c r="N26" s="18">
        <f t="shared" si="4"/>
      </c>
      <c r="O26" s="31">
        <f t="shared" si="5"/>
      </c>
      <c r="P26" s="34"/>
      <c r="Q26" s="35">
        <f>IF(ISNA(MATCH(CONCATENATE(Q$2,$A26),'Výsledková listina'!$O:$O,0)),"",INDEX('Výsledková listina'!$B:$B,MATCH(CONCATENATE(Q$2,$A26),'Výsledková listina'!$O:$O,0),1))</f>
      </c>
      <c r="R26" s="4"/>
      <c r="S26" s="18">
        <f t="shared" si="6"/>
      </c>
      <c r="T26" s="31">
        <f t="shared" si="7"/>
      </c>
      <c r="U26" s="34"/>
      <c r="V26" s="35">
        <f>IF(ISNA(MATCH(CONCATENATE(V$2,$A26),'Výsledková listina'!$O:$O,0)),"",INDEX('Výsledková listina'!$B:$B,MATCH(CONCATENATE(V$2,$A26),'Výsledková listina'!$O:$O,0),1))</f>
      </c>
      <c r="W26" s="4"/>
      <c r="X26" s="18">
        <f t="shared" si="8"/>
      </c>
      <c r="Y26" s="31">
        <f t="shared" si="9"/>
      </c>
      <c r="Z26" s="34"/>
      <c r="AA26" s="35">
        <f>IF(ISNA(MATCH(CONCATENATE(AA$2,$A26),'Výsledková listina'!$O:$O,0)),"",INDEX('Výsledková listina'!$B:$B,MATCH(CONCATENATE(AA$2,$A26),'Výsledková listina'!$O:$O,0),1))</f>
      </c>
      <c r="AB26" s="4"/>
      <c r="AC26" s="18">
        <f t="shared" si="10"/>
      </c>
      <c r="AD26" s="31">
        <f t="shared" si="11"/>
      </c>
      <c r="AE26" s="34"/>
      <c r="AF26" s="35">
        <f>IF(ISNA(MATCH(CONCATENATE(AF$2,$A26),'Výsledková listina'!$O:$O,0)),"",INDEX('Výsledková listina'!$B:$B,MATCH(CONCATENATE(AF$2,$A26),'Výsledková listina'!$O:$O,0),1))</f>
      </c>
      <c r="AG26" s="4"/>
      <c r="AH26" s="18">
        <f t="shared" si="12"/>
      </c>
      <c r="AI26" s="31">
        <f t="shared" si="13"/>
      </c>
      <c r="AJ26" s="34"/>
      <c r="AK26" s="35">
        <f>IF(ISNA(MATCH(CONCATENATE(AK$2,$A26),'Výsledková listina'!$O:$O,0)),"",INDEX('Výsledková listina'!$B:$B,MATCH(CONCATENATE(AK$2,$A26),'Výsledková listina'!$O:$O,0),1))</f>
      </c>
      <c r="AL26" s="4"/>
      <c r="AM26" s="18">
        <f t="shared" si="14"/>
      </c>
      <c r="AN26" s="31">
        <f t="shared" si="15"/>
      </c>
      <c r="AO26" s="34"/>
      <c r="AP26" s="35">
        <f>IF(ISNA(MATCH(CONCATENATE(AP$2,$A26),'Výsledková listina'!$O:$O,0)),"",INDEX('Výsledková listina'!$B:$B,MATCH(CONCATENATE(AP$2,$A26),'Výsledková listina'!$O:$O,0),1))</f>
      </c>
      <c r="AQ26" s="4"/>
      <c r="AR26" s="18">
        <f t="shared" si="16"/>
      </c>
      <c r="AS26" s="31">
        <f t="shared" si="17"/>
      </c>
      <c r="AT26" s="34"/>
      <c r="AU26" s="35">
        <f>IF(ISNA(MATCH(CONCATENATE(AU$2,$A26),'Výsledková listina'!$O:$O,0)),"",INDEX('Výsledková listina'!$B:$B,MATCH(CONCATENATE(AU$2,$A26),'Výsledková listina'!$O:$O,0),1))</f>
      </c>
      <c r="AV26" s="4"/>
      <c r="AW26" s="18">
        <f t="shared" si="18"/>
      </c>
      <c r="AX26" s="31">
        <f t="shared" si="19"/>
      </c>
      <c r="AY26" s="34"/>
      <c r="AZ26" s="35">
        <f>IF(ISNA(MATCH(CONCATENATE(AZ$2,$A26),'Výsledková listina'!$O:$O,0)),"",INDEX('Výsledková listina'!$B:$B,MATCH(CONCATENATE(AZ$2,$A26),'Výsledková listina'!$O:$O,0),1))</f>
      </c>
      <c r="BA26" s="4"/>
      <c r="BB26" s="18">
        <f t="shared" si="20"/>
      </c>
      <c r="BC26" s="31">
        <f t="shared" si="21"/>
      </c>
      <c r="BD26" s="34"/>
      <c r="BE26" s="35">
        <f>IF(ISNA(MATCH(CONCATENATE(BE$2,$A26),'Výsledková listina'!$O:$O,0)),"",INDEX('Výsledková listina'!$B:$B,MATCH(CONCATENATE(BE$2,$A26),'Výsledková listina'!$O:$O,0),1))</f>
      </c>
      <c r="BF26" s="4"/>
      <c r="BG26" s="18">
        <f t="shared" si="22"/>
      </c>
      <c r="BH26" s="31">
        <f t="shared" si="23"/>
      </c>
      <c r="BI26" s="34"/>
      <c r="BJ26" s="35">
        <f>IF(ISNA(MATCH(CONCATENATE(BJ$2,$A26),'Výsledková listina'!$O:$O,0)),"",INDEX('Výsledková listina'!$B:$B,MATCH(CONCATENATE(BJ$2,$A26),'Výsledková listina'!$O:$O,0),1))</f>
      </c>
      <c r="BK26" s="4"/>
      <c r="BL26" s="18">
        <f t="shared" si="24"/>
      </c>
      <c r="BM26" s="31">
        <f t="shared" si="25"/>
      </c>
      <c r="BN26" s="34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</row>
    <row r="27" spans="1:174" s="10" customFormat="1" ht="34.5" customHeight="1">
      <c r="A27" s="5">
        <v>24</v>
      </c>
      <c r="B27" s="35">
        <f>IF(ISNA(MATCH(CONCATENATE(B$2,$A27),'Výsledková listina'!$O:$O,0)),"",INDEX('Výsledková listina'!$B:$B,MATCH(CONCATENATE(B$2,$A27),'Výsledková listina'!$O:$O,0),1))</f>
      </c>
      <c r="C27" s="4"/>
      <c r="D27" s="18">
        <f t="shared" si="0"/>
      </c>
      <c r="E27" s="31">
        <f t="shared" si="1"/>
      </c>
      <c r="F27" s="34"/>
      <c r="G27" s="35">
        <f>IF(ISNA(MATCH(CONCATENATE(G$2,$A27),'Výsledková listina'!$O:$O,0)),"",INDEX('Výsledková listina'!$B:$B,MATCH(CONCATENATE(G$2,$A27),'Výsledková listina'!$O:$O,0),1))</f>
      </c>
      <c r="H27" s="4"/>
      <c r="I27" s="18">
        <f t="shared" si="2"/>
      </c>
      <c r="J27" s="31">
        <f t="shared" si="3"/>
      </c>
      <c r="K27" s="34"/>
      <c r="L27" s="35">
        <f>IF(ISNA(MATCH(CONCATENATE(L$2,$A27),'Výsledková listina'!$O:$O,0)),"",INDEX('Výsledková listina'!$B:$B,MATCH(CONCATENATE(L$2,$A27),'Výsledková listina'!$O:$O,0),1))</f>
      </c>
      <c r="M27" s="4"/>
      <c r="N27" s="18">
        <f t="shared" si="4"/>
      </c>
      <c r="O27" s="31">
        <f t="shared" si="5"/>
      </c>
      <c r="P27" s="34"/>
      <c r="Q27" s="35">
        <f>IF(ISNA(MATCH(CONCATENATE(Q$2,$A27),'Výsledková listina'!$O:$O,0)),"",INDEX('Výsledková listina'!$B:$B,MATCH(CONCATENATE(Q$2,$A27),'Výsledková listina'!$O:$O,0),1))</f>
      </c>
      <c r="R27" s="4"/>
      <c r="S27" s="18">
        <f t="shared" si="6"/>
      </c>
      <c r="T27" s="31">
        <f t="shared" si="7"/>
      </c>
      <c r="U27" s="34"/>
      <c r="V27" s="35">
        <f>IF(ISNA(MATCH(CONCATENATE(V$2,$A27),'Výsledková listina'!$O:$O,0)),"",INDEX('Výsledková listina'!$B:$B,MATCH(CONCATENATE(V$2,$A27),'Výsledková listina'!$O:$O,0),1))</f>
      </c>
      <c r="W27" s="4"/>
      <c r="X27" s="18">
        <f t="shared" si="8"/>
      </c>
      <c r="Y27" s="31">
        <f t="shared" si="9"/>
      </c>
      <c r="Z27" s="34"/>
      <c r="AA27" s="35">
        <f>IF(ISNA(MATCH(CONCATENATE(AA$2,$A27),'Výsledková listina'!$O:$O,0)),"",INDEX('Výsledková listina'!$B:$B,MATCH(CONCATENATE(AA$2,$A27),'Výsledková listina'!$O:$O,0),1))</f>
      </c>
      <c r="AB27" s="4"/>
      <c r="AC27" s="18">
        <f t="shared" si="10"/>
      </c>
      <c r="AD27" s="31">
        <f t="shared" si="11"/>
      </c>
      <c r="AE27" s="34"/>
      <c r="AF27" s="35">
        <f>IF(ISNA(MATCH(CONCATENATE(AF$2,$A27),'Výsledková listina'!$O:$O,0)),"",INDEX('Výsledková listina'!$B:$B,MATCH(CONCATENATE(AF$2,$A27),'Výsledková listina'!$O:$O,0),1))</f>
      </c>
      <c r="AG27" s="4"/>
      <c r="AH27" s="18">
        <f t="shared" si="12"/>
      </c>
      <c r="AI27" s="31">
        <f t="shared" si="13"/>
      </c>
      <c r="AJ27" s="34"/>
      <c r="AK27" s="35">
        <f>IF(ISNA(MATCH(CONCATENATE(AK$2,$A27),'Výsledková listina'!$O:$O,0)),"",INDEX('Výsledková listina'!$B:$B,MATCH(CONCATENATE(AK$2,$A27),'Výsledková listina'!$O:$O,0),1))</f>
      </c>
      <c r="AL27" s="4"/>
      <c r="AM27" s="18">
        <f t="shared" si="14"/>
      </c>
      <c r="AN27" s="31">
        <f t="shared" si="15"/>
      </c>
      <c r="AO27" s="34"/>
      <c r="AP27" s="35">
        <f>IF(ISNA(MATCH(CONCATENATE(AP$2,$A27),'Výsledková listina'!$O:$O,0)),"",INDEX('Výsledková listina'!$B:$B,MATCH(CONCATENATE(AP$2,$A27),'Výsledková listina'!$O:$O,0),1))</f>
      </c>
      <c r="AQ27" s="4"/>
      <c r="AR27" s="18">
        <f t="shared" si="16"/>
      </c>
      <c r="AS27" s="31">
        <f t="shared" si="17"/>
      </c>
      <c r="AT27" s="34"/>
      <c r="AU27" s="35">
        <f>IF(ISNA(MATCH(CONCATENATE(AU$2,$A27),'Výsledková listina'!$O:$O,0)),"",INDEX('Výsledková listina'!$B:$B,MATCH(CONCATENATE(AU$2,$A27),'Výsledková listina'!$O:$O,0),1))</f>
      </c>
      <c r="AV27" s="4"/>
      <c r="AW27" s="18">
        <f t="shared" si="18"/>
      </c>
      <c r="AX27" s="31">
        <f t="shared" si="19"/>
      </c>
      <c r="AY27" s="34"/>
      <c r="AZ27" s="35">
        <f>IF(ISNA(MATCH(CONCATENATE(AZ$2,$A27),'Výsledková listina'!$O:$O,0)),"",INDEX('Výsledková listina'!$B:$B,MATCH(CONCATENATE(AZ$2,$A27),'Výsledková listina'!$O:$O,0),1))</f>
      </c>
      <c r="BA27" s="4"/>
      <c r="BB27" s="18">
        <f t="shared" si="20"/>
      </c>
      <c r="BC27" s="31">
        <f t="shared" si="21"/>
      </c>
      <c r="BD27" s="34"/>
      <c r="BE27" s="35">
        <f>IF(ISNA(MATCH(CONCATENATE(BE$2,$A27),'Výsledková listina'!$O:$O,0)),"",INDEX('Výsledková listina'!$B:$B,MATCH(CONCATENATE(BE$2,$A27),'Výsledková listina'!$O:$O,0),1))</f>
      </c>
      <c r="BF27" s="4"/>
      <c r="BG27" s="18">
        <f t="shared" si="22"/>
      </c>
      <c r="BH27" s="31">
        <f t="shared" si="23"/>
      </c>
      <c r="BI27" s="34"/>
      <c r="BJ27" s="35">
        <f>IF(ISNA(MATCH(CONCATENATE(BJ$2,$A27),'Výsledková listina'!$O:$O,0)),"",INDEX('Výsledková listina'!$B:$B,MATCH(CONCATENATE(BJ$2,$A27),'Výsledková listina'!$O:$O,0),1))</f>
      </c>
      <c r="BK27" s="4"/>
      <c r="BL27" s="18">
        <f t="shared" si="24"/>
      </c>
      <c r="BM27" s="31">
        <f t="shared" si="25"/>
      </c>
      <c r="BN27" s="34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</row>
    <row r="28" spans="1:174" s="10" customFormat="1" ht="34.5" customHeight="1" thickBot="1">
      <c r="A28" s="6">
        <v>25</v>
      </c>
      <c r="B28" s="36">
        <f>IF(ISNA(MATCH(CONCATENATE(B$2,$A28),'Výsledková listina'!$O:$O,0)),"",INDEX('Výsledková listina'!$B:$B,MATCH(CONCATENATE(B$2,$A28),'Výsledková listina'!$O:$O,0),1))</f>
      </c>
      <c r="C28" s="7"/>
      <c r="D28" s="19">
        <f t="shared" si="0"/>
      </c>
      <c r="E28" s="37">
        <f t="shared" si="1"/>
      </c>
      <c r="F28" s="38"/>
      <c r="G28" s="36">
        <f>IF(ISNA(MATCH(CONCATENATE(G$2,$A28),'Výsledková listina'!$O:$O,0)),"",INDEX('Výsledková listina'!$B:$B,MATCH(CONCATENATE(G$2,$A28),'Výsledková listina'!$O:$O,0),1))</f>
      </c>
      <c r="H28" s="7"/>
      <c r="I28" s="19">
        <f t="shared" si="2"/>
      </c>
      <c r="J28" s="37">
        <f t="shared" si="3"/>
      </c>
      <c r="K28" s="38"/>
      <c r="L28" s="36">
        <f>IF(ISNA(MATCH(CONCATENATE(L$2,$A28),'Výsledková listina'!$O:$O,0)),"",INDEX('Výsledková listina'!$B:$B,MATCH(CONCATENATE(L$2,$A28),'Výsledková listina'!$O:$O,0),1))</f>
      </c>
      <c r="M28" s="7"/>
      <c r="N28" s="19">
        <f t="shared" si="4"/>
      </c>
      <c r="O28" s="37">
        <f t="shared" si="5"/>
      </c>
      <c r="P28" s="38"/>
      <c r="Q28" s="36">
        <f>IF(ISNA(MATCH(CONCATENATE(Q$2,$A28),'Výsledková listina'!$O:$O,0)),"",INDEX('Výsledková listina'!$B:$B,MATCH(CONCATENATE(Q$2,$A28),'Výsledková listina'!$O:$O,0),1))</f>
      </c>
      <c r="R28" s="7"/>
      <c r="S28" s="19">
        <f t="shared" si="6"/>
      </c>
      <c r="T28" s="37">
        <f t="shared" si="7"/>
      </c>
      <c r="U28" s="38"/>
      <c r="V28" s="36">
        <f>IF(ISNA(MATCH(CONCATENATE(V$2,$A28),'Výsledková listina'!$O:$O,0)),"",INDEX('Výsledková listina'!$B:$B,MATCH(CONCATENATE(V$2,$A28),'Výsledková listina'!$O:$O,0),1))</f>
      </c>
      <c r="W28" s="7"/>
      <c r="X28" s="19">
        <f t="shared" si="8"/>
      </c>
      <c r="Y28" s="37">
        <f t="shared" si="9"/>
      </c>
      <c r="Z28" s="38"/>
      <c r="AA28" s="36">
        <f>IF(ISNA(MATCH(CONCATENATE(AA$2,$A28),'Výsledková listina'!$O:$O,0)),"",INDEX('Výsledková listina'!$B:$B,MATCH(CONCATENATE(AA$2,$A28),'Výsledková listina'!$O:$O,0),1))</f>
      </c>
      <c r="AB28" s="7"/>
      <c r="AC28" s="19">
        <f t="shared" si="10"/>
      </c>
      <c r="AD28" s="37">
        <f t="shared" si="11"/>
      </c>
      <c r="AE28" s="38"/>
      <c r="AF28" s="36">
        <f>IF(ISNA(MATCH(CONCATENATE(AF$2,$A28),'Výsledková listina'!$O:$O,0)),"",INDEX('Výsledková listina'!$B:$B,MATCH(CONCATENATE(AF$2,$A28),'Výsledková listina'!$O:$O,0),1))</f>
      </c>
      <c r="AG28" s="7"/>
      <c r="AH28" s="19">
        <f t="shared" si="12"/>
      </c>
      <c r="AI28" s="37">
        <f t="shared" si="13"/>
      </c>
      <c r="AJ28" s="38"/>
      <c r="AK28" s="36">
        <f>IF(ISNA(MATCH(CONCATENATE(AK$2,$A28),'Výsledková listina'!$O:$O,0)),"",INDEX('Výsledková listina'!$B:$B,MATCH(CONCATENATE(AK$2,$A28),'Výsledková listina'!$O:$O,0),1))</f>
      </c>
      <c r="AL28" s="7"/>
      <c r="AM28" s="19">
        <f t="shared" si="14"/>
      </c>
      <c r="AN28" s="37">
        <f t="shared" si="15"/>
      </c>
      <c r="AO28" s="38"/>
      <c r="AP28" s="36">
        <f>IF(ISNA(MATCH(CONCATENATE(AP$2,$A28),'Výsledková listina'!$O:$O,0)),"",INDEX('Výsledková listina'!$B:$B,MATCH(CONCATENATE(AP$2,$A28),'Výsledková listina'!$O:$O,0),1))</f>
      </c>
      <c r="AQ28" s="7"/>
      <c r="AR28" s="19">
        <f t="shared" si="16"/>
      </c>
      <c r="AS28" s="37">
        <f t="shared" si="17"/>
      </c>
      <c r="AT28" s="38"/>
      <c r="AU28" s="36">
        <f>IF(ISNA(MATCH(CONCATENATE(AU$2,$A28),'Výsledková listina'!$O:$O,0)),"",INDEX('Výsledková listina'!$B:$B,MATCH(CONCATENATE(AU$2,$A28),'Výsledková listina'!$O:$O,0),1))</f>
      </c>
      <c r="AV28" s="7"/>
      <c r="AW28" s="19">
        <f t="shared" si="18"/>
      </c>
      <c r="AX28" s="37">
        <f t="shared" si="19"/>
      </c>
      <c r="AY28" s="38"/>
      <c r="AZ28" s="36">
        <f>IF(ISNA(MATCH(CONCATENATE(AZ$2,$A28),'Výsledková listina'!$O:$O,0)),"",INDEX('Výsledková listina'!$B:$B,MATCH(CONCATENATE(AZ$2,$A28),'Výsledková listina'!$O:$O,0),1))</f>
      </c>
      <c r="BA28" s="7"/>
      <c r="BB28" s="19">
        <f t="shared" si="20"/>
      </c>
      <c r="BC28" s="37">
        <f t="shared" si="21"/>
      </c>
      <c r="BD28" s="38"/>
      <c r="BE28" s="36">
        <f>IF(ISNA(MATCH(CONCATENATE(BE$2,$A28),'Výsledková listina'!$O:$O,0)),"",INDEX('Výsledková listina'!$B:$B,MATCH(CONCATENATE(BE$2,$A28),'Výsledková listina'!$O:$O,0),1))</f>
      </c>
      <c r="BF28" s="7"/>
      <c r="BG28" s="19">
        <f t="shared" si="22"/>
      </c>
      <c r="BH28" s="37">
        <f t="shared" si="23"/>
      </c>
      <c r="BI28" s="38"/>
      <c r="BJ28" s="36">
        <f>IF(ISNA(MATCH(CONCATENATE(BJ$2,$A28),'Výsledková listina'!$O:$O,0)),"",INDEX('Výsledková listina'!$B:$B,MATCH(CONCATENATE(BJ$2,$A28),'Výsledková listina'!$O:$O,0),1))</f>
      </c>
      <c r="BK28" s="7"/>
      <c r="BL28" s="19">
        <f t="shared" si="24"/>
      </c>
      <c r="BM28" s="37">
        <f t="shared" si="25"/>
      </c>
      <c r="BN28" s="38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L2:P2"/>
    <mergeCell ref="Q2:U2"/>
    <mergeCell ref="AA2:AE2"/>
    <mergeCell ref="AK1:AO1"/>
    <mergeCell ref="AP1:AT1"/>
    <mergeCell ref="AA1:AE1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AF1:AJ1"/>
    <mergeCell ref="V2:Z2"/>
    <mergeCell ref="G1:K1"/>
    <mergeCell ref="AF2:AJ2"/>
    <mergeCell ref="G2:K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56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23" bestFit="1" customWidth="1"/>
    <col min="2" max="2" width="6.125" style="23" bestFit="1" customWidth="1"/>
    <col min="3" max="3" width="5.75390625" style="23" customWidth="1"/>
    <col min="4" max="4" width="7.375" style="23" customWidth="1"/>
    <col min="5" max="5" width="5.25390625" style="23" customWidth="1"/>
    <col min="6" max="6" width="18.25390625" style="50" customWidth="1"/>
    <col min="7" max="7" width="6.125" style="23" bestFit="1" customWidth="1"/>
    <col min="8" max="8" width="5.625" style="23" bestFit="1" customWidth="1"/>
    <col min="9" max="10" width="5.75390625" style="23" customWidth="1"/>
    <col min="11" max="11" width="20.00390625" style="50" customWidth="1"/>
    <col min="12" max="145" width="3.875" style="23" customWidth="1"/>
    <col min="146" max="16384" width="9.125" style="23" customWidth="1"/>
  </cols>
  <sheetData>
    <row r="1" spans="1:11" s="51" customFormat="1" ht="18" customHeight="1">
      <c r="A1" s="160" t="s">
        <v>80</v>
      </c>
      <c r="B1" s="161" t="s">
        <v>81</v>
      </c>
      <c r="C1" s="161"/>
      <c r="D1" s="161"/>
      <c r="E1" s="161"/>
      <c r="F1" s="161"/>
      <c r="G1" s="161" t="s">
        <v>82</v>
      </c>
      <c r="H1" s="161"/>
      <c r="I1" s="161"/>
      <c r="J1" s="161"/>
      <c r="K1" s="161"/>
    </row>
    <row r="2" spans="1:11" s="51" customFormat="1" ht="18" customHeight="1">
      <c r="A2" s="160"/>
      <c r="B2" s="52" t="s">
        <v>43</v>
      </c>
      <c r="C2" s="52" t="s">
        <v>44</v>
      </c>
      <c r="D2" s="52" t="s">
        <v>4</v>
      </c>
      <c r="E2" s="52" t="s">
        <v>83</v>
      </c>
      <c r="F2" s="52" t="s">
        <v>84</v>
      </c>
      <c r="G2" s="52" t="s">
        <v>43</v>
      </c>
      <c r="H2" s="52" t="s">
        <v>44</v>
      </c>
      <c r="I2" s="52" t="s">
        <v>4</v>
      </c>
      <c r="J2" s="52" t="s">
        <v>83</v>
      </c>
      <c r="K2" s="52" t="s">
        <v>84</v>
      </c>
    </row>
    <row r="3" spans="1:11" ht="18" customHeight="1">
      <c r="A3" s="48">
        <v>1</v>
      </c>
      <c r="B3" s="52" t="s">
        <v>18</v>
      </c>
      <c r="C3" s="52">
        <v>1</v>
      </c>
      <c r="D3" s="47">
        <f>INDEX('1. závod'!$A:$BN,$C3+3,INDEX('Základní list'!$B:$B,MATCH($B3,'Základní list'!$A:$A,0),1))</f>
        <v>0</v>
      </c>
      <c r="E3" s="47">
        <f>INDEX('1. závod'!$A:$BN,$C3+3,INDEX('Základní list'!$B:$B,MATCH($B3,'Základní list'!$A:$A,0),1)+2)</f>
      </c>
      <c r="F3" s="49">
        <f>INDEX('1. závod'!$A:$BN,$C3+3,INDEX('Základní list'!$B:$B,MATCH($B3,'Základní list'!$A:$A,0),1)-1)</f>
      </c>
      <c r="G3" s="52" t="s">
        <v>18</v>
      </c>
      <c r="H3" s="52">
        <v>1</v>
      </c>
      <c r="I3" s="47" t="e">
        <f>INDEX(#REF!,$H3+3,INDEX('Základní list'!$B:$B,MATCH($G3,'Základní list'!$A:$A,0),1))</f>
        <v>#REF!</v>
      </c>
      <c r="J3" s="47" t="e">
        <f>INDEX(#REF!,$H3+3,INDEX('Základní list'!$B:$B,MATCH($G3,'Základní list'!$A:$A,0),1)+2)</f>
        <v>#REF!</v>
      </c>
      <c r="K3" s="49" t="e">
        <f>INDEX(#REF!,$H3+3,INDEX('Základní list'!$B:$B,MATCH($G3,'Základní list'!$A:$A,0),1)-1)</f>
        <v>#REF!</v>
      </c>
    </row>
    <row r="4" spans="1:11" ht="18" customHeight="1">
      <c r="A4" s="48">
        <v>2</v>
      </c>
      <c r="B4" s="52" t="s">
        <v>18</v>
      </c>
      <c r="C4" s="52">
        <v>2</v>
      </c>
      <c r="D4" s="47">
        <f>INDEX('1. závod'!$A:$BN,$C4+3,INDEX('Základní list'!$B:$B,MATCH($B4,'Základní list'!$A:$A,0),1))</f>
        <v>7480</v>
      </c>
      <c r="E4" s="47">
        <f>INDEX('1. závod'!$A:$BN,$C4+3,INDEX('Základní list'!$B:$B,MATCH($B4,'Základní list'!$A:$A,0),1)+2)</f>
        <v>1</v>
      </c>
      <c r="F4" s="49" t="str">
        <f>INDEX('1. závod'!$A:$BN,$C4+3,INDEX('Základní list'!$B:$B,MATCH($B4,'Základní list'!$A:$A,0),1)-1)</f>
        <v>Velebný Pavel</v>
      </c>
      <c r="G4" s="52" t="s">
        <v>18</v>
      </c>
      <c r="H4" s="52">
        <v>2</v>
      </c>
      <c r="I4" s="47" t="e">
        <f>INDEX(#REF!,$H4+3,INDEX('Základní list'!$B:$B,MATCH($G4,'Základní list'!$A:$A,0),1))</f>
        <v>#REF!</v>
      </c>
      <c r="J4" s="47" t="e">
        <f>INDEX(#REF!,$H4+3,INDEX('Základní list'!$B:$B,MATCH($G4,'Základní list'!$A:$A,0),1)+2)</f>
        <v>#REF!</v>
      </c>
      <c r="K4" s="49" t="e">
        <f>INDEX(#REF!,$H4+3,INDEX('Základní list'!$B:$B,MATCH($G4,'Základní list'!$A:$A,0),1)-1)</f>
        <v>#REF!</v>
      </c>
    </row>
    <row r="5" spans="1:11" ht="18" customHeight="1">
      <c r="A5" s="48">
        <v>3</v>
      </c>
      <c r="B5" s="52" t="s">
        <v>18</v>
      </c>
      <c r="C5" s="52">
        <v>3</v>
      </c>
      <c r="D5" s="47">
        <f>INDEX('1. závod'!$A:$BN,$C5+3,INDEX('Základní list'!$B:$B,MATCH($B5,'Základní list'!$A:$A,0),1))</f>
        <v>2940</v>
      </c>
      <c r="E5" s="47">
        <f>INDEX('1. závod'!$A:$BN,$C5+3,INDEX('Základní list'!$B:$B,MATCH($B5,'Základní list'!$A:$A,0),1)+2)</f>
        <v>2</v>
      </c>
      <c r="F5" s="49" t="str">
        <f>INDEX('1. závod'!$A:$BN,$C5+3,INDEX('Základní list'!$B:$B,MATCH($B5,'Základní list'!$A:$A,0),1)-1)</f>
        <v>Šetina Michal</v>
      </c>
      <c r="G5" s="52" t="s">
        <v>18</v>
      </c>
      <c r="H5" s="52">
        <v>3</v>
      </c>
      <c r="I5" s="47" t="e">
        <f>INDEX(#REF!,$H5+3,INDEX('Základní list'!$B:$B,MATCH($G5,'Základní list'!$A:$A,0),1))</f>
        <v>#REF!</v>
      </c>
      <c r="J5" s="47" t="e">
        <f>INDEX(#REF!,$H5+3,INDEX('Základní list'!$B:$B,MATCH($G5,'Základní list'!$A:$A,0),1)+2)</f>
        <v>#REF!</v>
      </c>
      <c r="K5" s="49" t="e">
        <f>INDEX(#REF!,$H5+3,INDEX('Základní list'!$B:$B,MATCH($G5,'Základní list'!$A:$A,0),1)-1)</f>
        <v>#REF!</v>
      </c>
    </row>
    <row r="6" spans="1:11" ht="18" customHeight="1">
      <c r="A6" s="48">
        <v>4</v>
      </c>
      <c r="B6" s="52" t="s">
        <v>18</v>
      </c>
      <c r="C6" s="52">
        <v>4</v>
      </c>
      <c r="D6" s="47">
        <f>INDEX('1. závod'!$A:$BN,$C6+3,INDEX('Základní list'!$B:$B,MATCH($B6,'Základní list'!$A:$A,0),1))</f>
        <v>960</v>
      </c>
      <c r="E6" s="47">
        <f>INDEX('1. závod'!$A:$BN,$C6+3,INDEX('Základní list'!$B:$B,MATCH($B6,'Základní list'!$A:$A,0),1)+2)</f>
        <v>3</v>
      </c>
      <c r="F6" s="49" t="str">
        <f>INDEX('1. závod'!$A:$BN,$C6+3,INDEX('Základní list'!$B:$B,MATCH($B6,'Základní list'!$A:$A,0),1)-1)</f>
        <v>Šedivý Martin</v>
      </c>
      <c r="G6" s="52" t="s">
        <v>18</v>
      </c>
      <c r="H6" s="52">
        <v>4</v>
      </c>
      <c r="I6" s="47" t="e">
        <f>INDEX(#REF!,$H6+3,INDEX('Základní list'!$B:$B,MATCH($G6,'Základní list'!$A:$A,0),1))</f>
        <v>#REF!</v>
      </c>
      <c r="J6" s="47" t="e">
        <f>INDEX(#REF!,$H6+3,INDEX('Základní list'!$B:$B,MATCH($G6,'Základní list'!$A:$A,0),1)+2)</f>
        <v>#REF!</v>
      </c>
      <c r="K6" s="49" t="e">
        <f>INDEX(#REF!,$H6+3,INDEX('Základní list'!$B:$B,MATCH($G6,'Základní list'!$A:$A,0),1)-1)</f>
        <v>#REF!</v>
      </c>
    </row>
    <row r="7" spans="1:11" ht="18" customHeight="1">
      <c r="A7" s="48">
        <v>5</v>
      </c>
      <c r="B7" s="52" t="s">
        <v>18</v>
      </c>
      <c r="C7" s="52">
        <v>5</v>
      </c>
      <c r="D7" s="47">
        <f>INDEX('1. závod'!$A:$BN,$C7+3,INDEX('Základní list'!$B:$B,MATCH($B7,'Základní list'!$A:$A,0),1))</f>
        <v>0</v>
      </c>
      <c r="E7" s="47">
        <f>INDEX('1. závod'!$A:$BN,$C7+3,INDEX('Základní list'!$B:$B,MATCH($B7,'Základní list'!$A:$A,0),1)+2)</f>
        <v>8.5</v>
      </c>
      <c r="F7" s="49" t="str">
        <f>INDEX('1. závod'!$A:$BN,$C7+3,INDEX('Základní list'!$B:$B,MATCH($B7,'Základní list'!$A:$A,0),1)-1)</f>
        <v>Šedivý Jakub</v>
      </c>
      <c r="G7" s="52" t="s">
        <v>18</v>
      </c>
      <c r="H7" s="52">
        <v>5</v>
      </c>
      <c r="I7" s="47" t="e">
        <f>INDEX(#REF!,$H7+3,INDEX('Základní list'!$B:$B,MATCH($G7,'Základní list'!$A:$A,0),1))</f>
        <v>#REF!</v>
      </c>
      <c r="J7" s="47" t="e">
        <f>INDEX(#REF!,$H7+3,INDEX('Základní list'!$B:$B,MATCH($G7,'Základní list'!$A:$A,0),1)+2)</f>
        <v>#REF!</v>
      </c>
      <c r="K7" s="49" t="e">
        <f>INDEX(#REF!,$H7+3,INDEX('Základní list'!$B:$B,MATCH($G7,'Základní list'!$A:$A,0),1)-1)</f>
        <v>#REF!</v>
      </c>
    </row>
    <row r="8" spans="1:11" ht="18" customHeight="1">
      <c r="A8" s="48">
        <v>6</v>
      </c>
      <c r="B8" s="52" t="s">
        <v>18</v>
      </c>
      <c r="C8" s="52">
        <v>6</v>
      </c>
      <c r="D8" s="47">
        <f>INDEX('1. závod'!$A:$BN,$C8+3,INDEX('Základní list'!$B:$B,MATCH($B8,'Základní list'!$A:$A,0),1))</f>
        <v>920</v>
      </c>
      <c r="E8" s="47">
        <f>INDEX('1. závod'!$A:$BN,$C8+3,INDEX('Základní list'!$B:$B,MATCH($B8,'Základní list'!$A:$A,0),1)+2)</f>
        <v>4</v>
      </c>
      <c r="F8" s="49" t="str">
        <f>INDEX('1. závod'!$A:$BN,$C8+3,INDEX('Základní list'!$B:$B,MATCH($B8,'Základní list'!$A:$A,0),1)-1)</f>
        <v>Ouředníček Jiří</v>
      </c>
      <c r="G8" s="52" t="s">
        <v>18</v>
      </c>
      <c r="H8" s="52">
        <v>6</v>
      </c>
      <c r="I8" s="47" t="e">
        <f>INDEX(#REF!,$H8+3,INDEX('Základní list'!$B:$B,MATCH($G8,'Základní list'!$A:$A,0),1))</f>
        <v>#REF!</v>
      </c>
      <c r="J8" s="47" t="e">
        <f>INDEX(#REF!,$H8+3,INDEX('Základní list'!$B:$B,MATCH($G8,'Základní list'!$A:$A,0),1)+2)</f>
        <v>#REF!</v>
      </c>
      <c r="K8" s="49" t="e">
        <f>INDEX(#REF!,$H8+3,INDEX('Základní list'!$B:$B,MATCH($G8,'Základní list'!$A:$A,0),1)-1)</f>
        <v>#REF!</v>
      </c>
    </row>
    <row r="9" spans="1:11" ht="18" customHeight="1">
      <c r="A9" s="48">
        <v>7</v>
      </c>
      <c r="B9" s="52" t="s">
        <v>18</v>
      </c>
      <c r="C9" s="52">
        <v>7</v>
      </c>
      <c r="D9" s="47">
        <f>INDEX('1. závod'!$A:$BN,$C9+3,INDEX('Základní list'!$B:$B,MATCH($B9,'Základní list'!$A:$A,0),1))</f>
        <v>0</v>
      </c>
      <c r="E9" s="47">
        <f>INDEX('1. závod'!$A:$BN,$C9+3,INDEX('Základní list'!$B:$B,MATCH($B9,'Základní list'!$A:$A,0),1)+2)</f>
        <v>8.5</v>
      </c>
      <c r="F9" s="49" t="str">
        <f>INDEX('1. závod'!$A:$BN,$C9+3,INDEX('Základní list'!$B:$B,MATCH($B9,'Základní list'!$A:$A,0),1)-1)</f>
        <v>Petr Havlíček</v>
      </c>
      <c r="G9" s="52" t="s">
        <v>18</v>
      </c>
      <c r="H9" s="52">
        <v>7</v>
      </c>
      <c r="I9" s="47" t="e">
        <f>INDEX(#REF!,$H9+3,INDEX('Základní list'!$B:$B,MATCH($G9,'Základní list'!$A:$A,0),1))</f>
        <v>#REF!</v>
      </c>
      <c r="J9" s="47" t="e">
        <f>INDEX(#REF!,$H9+3,INDEX('Základní list'!$B:$B,MATCH($G9,'Základní list'!$A:$A,0),1)+2)</f>
        <v>#REF!</v>
      </c>
      <c r="K9" s="49" t="e">
        <f>INDEX(#REF!,$H9+3,INDEX('Základní list'!$B:$B,MATCH($G9,'Základní list'!$A:$A,0),1)-1)</f>
        <v>#REF!</v>
      </c>
    </row>
    <row r="10" spans="1:11" ht="18" customHeight="1">
      <c r="A10" s="48">
        <v>8</v>
      </c>
      <c r="B10" s="52" t="s">
        <v>18</v>
      </c>
      <c r="C10" s="52">
        <v>8</v>
      </c>
      <c r="D10" s="47">
        <f>INDEX('1. závod'!$A:$BN,$C10+3,INDEX('Základní list'!$B:$B,MATCH($B10,'Základní list'!$A:$A,0),1))</f>
        <v>0</v>
      </c>
      <c r="E10" s="47">
        <f>INDEX('1. závod'!$A:$BN,$C10+3,INDEX('Základní list'!$B:$B,MATCH($B10,'Základní list'!$A:$A,0),1)+2)</f>
        <v>8.5</v>
      </c>
      <c r="F10" s="49" t="str">
        <f>INDEX('1. závod'!$A:$BN,$C10+3,INDEX('Základní list'!$B:$B,MATCH($B10,'Základní list'!$A:$A,0),1)-1)</f>
        <v>Staněk Karel</v>
      </c>
      <c r="G10" s="52" t="s">
        <v>18</v>
      </c>
      <c r="H10" s="52">
        <v>8</v>
      </c>
      <c r="I10" s="47" t="e">
        <f>INDEX(#REF!,$H10+3,INDEX('Základní list'!$B:$B,MATCH($G10,'Základní list'!$A:$A,0),1))</f>
        <v>#REF!</v>
      </c>
      <c r="J10" s="47" t="e">
        <f>INDEX(#REF!,$H10+3,INDEX('Základní list'!$B:$B,MATCH($G10,'Základní list'!$A:$A,0),1)+2)</f>
        <v>#REF!</v>
      </c>
      <c r="K10" s="49" t="e">
        <f>INDEX(#REF!,$H10+3,INDEX('Základní list'!$B:$B,MATCH($G10,'Základní list'!$A:$A,0),1)-1)</f>
        <v>#REF!</v>
      </c>
    </row>
    <row r="11" spans="1:11" ht="18" customHeight="1">
      <c r="A11" s="48">
        <v>9</v>
      </c>
      <c r="B11" s="52" t="s">
        <v>18</v>
      </c>
      <c r="C11" s="52">
        <v>9</v>
      </c>
      <c r="D11" s="47">
        <f>INDEX('1. závod'!$A:$BN,$C11+3,INDEX('Základní list'!$B:$B,MATCH($B11,'Základní list'!$A:$A,0),1))</f>
        <v>0</v>
      </c>
      <c r="E11" s="47">
        <f>INDEX('1. závod'!$A:$BN,$C11+3,INDEX('Základní list'!$B:$B,MATCH($B11,'Základní list'!$A:$A,0),1)+2)</f>
        <v>8.5</v>
      </c>
      <c r="F11" s="49" t="str">
        <f>INDEX('1. závod'!$A:$BN,$C11+3,INDEX('Základní list'!$B:$B,MATCH($B11,'Základní list'!$A:$A,0),1)-1)</f>
        <v>Pejsar Milan</v>
      </c>
      <c r="G11" s="52" t="s">
        <v>18</v>
      </c>
      <c r="H11" s="52">
        <v>9</v>
      </c>
      <c r="I11" s="47" t="e">
        <f>INDEX(#REF!,$H11+3,INDEX('Základní list'!$B:$B,MATCH($G11,'Základní list'!$A:$A,0),1))</f>
        <v>#REF!</v>
      </c>
      <c r="J11" s="47" t="e">
        <f>INDEX(#REF!,$H11+3,INDEX('Základní list'!$B:$B,MATCH($G11,'Základní list'!$A:$A,0),1)+2)</f>
        <v>#REF!</v>
      </c>
      <c r="K11" s="49" t="e">
        <f>INDEX(#REF!,$H11+3,INDEX('Základní list'!$B:$B,MATCH($G11,'Základní list'!$A:$A,0),1)-1)</f>
        <v>#REF!</v>
      </c>
    </row>
    <row r="12" spans="1:11" ht="18" customHeight="1">
      <c r="A12" s="48">
        <v>10</v>
      </c>
      <c r="B12" s="52" t="s">
        <v>18</v>
      </c>
      <c r="C12" s="52">
        <v>10</v>
      </c>
      <c r="D12" s="47">
        <f>INDEX('1. závod'!$A:$BN,$C12+3,INDEX('Základní list'!$B:$B,MATCH($B12,'Základní list'!$A:$A,0),1))</f>
        <v>0</v>
      </c>
      <c r="E12" s="47">
        <f>INDEX('1. závod'!$A:$BN,$C12+3,INDEX('Základní list'!$B:$B,MATCH($B12,'Základní list'!$A:$A,0),1)+2)</f>
        <v>8.5</v>
      </c>
      <c r="F12" s="49" t="str">
        <f>INDEX('1. závod'!$A:$BN,$C12+3,INDEX('Základní list'!$B:$B,MATCH($B12,'Základní list'!$A:$A,0),1)-1)</f>
        <v>David Ondra</v>
      </c>
      <c r="G12" s="52" t="s">
        <v>18</v>
      </c>
      <c r="H12" s="52">
        <v>10</v>
      </c>
      <c r="I12" s="47" t="e">
        <f>INDEX(#REF!,$H12+3,INDEX('Základní list'!$B:$B,MATCH($G12,'Základní list'!$A:$A,0),1))</f>
        <v>#REF!</v>
      </c>
      <c r="J12" s="47" t="e">
        <f>INDEX(#REF!,$H12+3,INDEX('Základní list'!$B:$B,MATCH($G12,'Základní list'!$A:$A,0),1)+2)</f>
        <v>#REF!</v>
      </c>
      <c r="K12" s="49" t="e">
        <f>INDEX(#REF!,$H12+3,INDEX('Základní list'!$B:$B,MATCH($G12,'Základní list'!$A:$A,0),1)-1)</f>
        <v>#REF!</v>
      </c>
    </row>
    <row r="13" spans="1:11" ht="18" customHeight="1">
      <c r="A13" s="48">
        <v>11</v>
      </c>
      <c r="B13" s="52" t="s">
        <v>18</v>
      </c>
      <c r="C13" s="52">
        <v>11</v>
      </c>
      <c r="D13" s="47">
        <f>INDEX('1. závod'!$A:$BN,$C13+3,INDEX('Základní list'!$B:$B,MATCH($B13,'Základní list'!$A:$A,0),1))</f>
        <v>0</v>
      </c>
      <c r="E13" s="47">
        <f>INDEX('1. závod'!$A:$BN,$C13+3,INDEX('Základní list'!$B:$B,MATCH($B13,'Základní list'!$A:$A,0),1)+2)</f>
        <v>8.5</v>
      </c>
      <c r="F13" s="49" t="str">
        <f>INDEX('1. závod'!$A:$BN,$C13+3,INDEX('Základní list'!$B:$B,MATCH($B13,'Základní list'!$A:$A,0),1)-1)</f>
        <v>Štěpnička Martin</v>
      </c>
      <c r="G13" s="52" t="s">
        <v>18</v>
      </c>
      <c r="H13" s="52">
        <v>11</v>
      </c>
      <c r="I13" s="47" t="e">
        <f>INDEX(#REF!,$H13+3,INDEX('Základní list'!$B:$B,MATCH($G13,'Základní list'!$A:$A,0),1))</f>
        <v>#REF!</v>
      </c>
      <c r="J13" s="47" t="e">
        <f>INDEX(#REF!,$H13+3,INDEX('Základní list'!$B:$B,MATCH($G13,'Základní list'!$A:$A,0),1)+2)</f>
        <v>#REF!</v>
      </c>
      <c r="K13" s="49" t="e">
        <f>INDEX(#REF!,$H13+3,INDEX('Základní list'!$B:$B,MATCH($G13,'Základní list'!$A:$A,0),1)-1)</f>
        <v>#REF!</v>
      </c>
    </row>
    <row r="14" spans="1:11" ht="18" customHeight="1">
      <c r="A14" s="48">
        <v>12</v>
      </c>
      <c r="B14" s="52" t="s">
        <v>18</v>
      </c>
      <c r="C14" s="52">
        <v>12</v>
      </c>
      <c r="D14" s="47">
        <f>INDEX('1. závod'!$A:$BN,$C14+3,INDEX('Základní list'!$B:$B,MATCH($B14,'Základní list'!$A:$A,0),1))</f>
        <v>860</v>
      </c>
      <c r="E14" s="47">
        <f>INDEX('1. závod'!$A:$BN,$C14+3,INDEX('Základní list'!$B:$B,MATCH($B14,'Základní list'!$A:$A,0),1)+2)</f>
        <v>5</v>
      </c>
      <c r="F14" s="49" t="str">
        <f>INDEX('1. závod'!$A:$BN,$C14+3,INDEX('Základní list'!$B:$B,MATCH($B14,'Základní list'!$A:$A,0),1)-1)</f>
        <v>Dušánek Bohuslav</v>
      </c>
      <c r="G14" s="52" t="s">
        <v>18</v>
      </c>
      <c r="H14" s="52">
        <v>12</v>
      </c>
      <c r="I14" s="47" t="e">
        <f>INDEX(#REF!,$H14+3,INDEX('Základní list'!$B:$B,MATCH($G14,'Základní list'!$A:$A,0),1))</f>
        <v>#REF!</v>
      </c>
      <c r="J14" s="47" t="e">
        <f>INDEX(#REF!,$H14+3,INDEX('Základní list'!$B:$B,MATCH($G14,'Základní list'!$A:$A,0),1)+2)</f>
        <v>#REF!</v>
      </c>
      <c r="K14" s="49" t="e">
        <f>INDEX(#REF!,$H14+3,INDEX('Základní list'!$B:$B,MATCH($G14,'Základní list'!$A:$A,0),1)-1)</f>
        <v>#REF!</v>
      </c>
    </row>
    <row r="15" spans="1:11" ht="18" customHeight="1">
      <c r="A15" s="48">
        <v>13</v>
      </c>
      <c r="B15" s="52" t="s">
        <v>18</v>
      </c>
      <c r="C15" s="52">
        <v>13</v>
      </c>
      <c r="D15" s="47">
        <f>INDEX('1. závod'!$A:$BN,$C15+3,INDEX('Základní list'!$B:$B,MATCH($B15,'Základní list'!$A:$A,0),1))</f>
        <v>0</v>
      </c>
      <c r="E15" s="47">
        <f>INDEX('1. závod'!$A:$BN,$C15+3,INDEX('Základní list'!$B:$B,MATCH($B15,'Základní list'!$A:$A,0),1)+2)</f>
      </c>
      <c r="F15" s="49">
        <f>INDEX('1. závod'!$A:$BN,$C15+3,INDEX('Základní list'!$B:$B,MATCH($B15,'Základní list'!$A:$A,0),1)-1)</f>
      </c>
      <c r="G15" s="52" t="s">
        <v>18</v>
      </c>
      <c r="H15" s="52">
        <v>13</v>
      </c>
      <c r="I15" s="47" t="e">
        <f>INDEX(#REF!,$H15+3,INDEX('Základní list'!$B:$B,MATCH($G15,'Základní list'!$A:$A,0),1))</f>
        <v>#REF!</v>
      </c>
      <c r="J15" s="47" t="e">
        <f>INDEX(#REF!,$H15+3,INDEX('Základní list'!$B:$B,MATCH($G15,'Základní list'!$A:$A,0),1)+2)</f>
        <v>#REF!</v>
      </c>
      <c r="K15" s="49" t="e">
        <f>INDEX(#REF!,$H15+3,INDEX('Základní list'!$B:$B,MATCH($G15,'Základní list'!$A:$A,0),1)-1)</f>
        <v>#REF!</v>
      </c>
    </row>
    <row r="16" spans="1:11" ht="18" customHeight="1">
      <c r="A16" s="48">
        <v>16</v>
      </c>
      <c r="B16" s="52" t="s">
        <v>23</v>
      </c>
      <c r="C16" s="52">
        <v>1</v>
      </c>
      <c r="D16" s="47">
        <f>INDEX('1. závod'!$A:$BN,$C16+3,INDEX('Základní list'!$B:$B,MATCH($B16,'Základní list'!$A:$A,0),1))</f>
        <v>1800</v>
      </c>
      <c r="E16" s="47">
        <f>INDEX('1. závod'!$A:$BN,$C16+3,INDEX('Základní list'!$B:$B,MATCH($B16,'Základní list'!$A:$A,0),1)+2)</f>
        <v>1</v>
      </c>
      <c r="F16" s="49" t="str">
        <f>INDEX('1. závod'!$A:$BN,$C16+3,INDEX('Základní list'!$B:$B,MATCH($B16,'Základní list'!$A:$A,0),1)-1)</f>
        <v>Konopásek Jaroslav</v>
      </c>
      <c r="G16" s="52" t="s">
        <v>23</v>
      </c>
      <c r="H16" s="52">
        <v>1</v>
      </c>
      <c r="I16" s="47" t="e">
        <f>INDEX(#REF!,$H16+3,INDEX('Základní list'!$B:$B,MATCH($G16,'Základní list'!$A:$A,0),1))</f>
        <v>#REF!</v>
      </c>
      <c r="J16" s="47" t="e">
        <f>INDEX(#REF!,$H16+3,INDEX('Základní list'!$B:$B,MATCH($G16,'Základní list'!$A:$A,0),1)+2)</f>
        <v>#REF!</v>
      </c>
      <c r="K16" s="49" t="e">
        <f>INDEX(#REF!,$H16+3,INDEX('Základní list'!$B:$B,MATCH($G16,'Základní list'!$A:$A,0),1)-1)</f>
        <v>#REF!</v>
      </c>
    </row>
    <row r="17" spans="1:11" ht="18" customHeight="1">
      <c r="A17" s="48">
        <v>17</v>
      </c>
      <c r="B17" s="52" t="s">
        <v>23</v>
      </c>
      <c r="C17" s="52">
        <v>2</v>
      </c>
      <c r="D17" s="47">
        <f>INDEX('1. závod'!$A:$BN,$C17+3,INDEX('Základní list'!$B:$B,MATCH($B17,'Základní list'!$A:$A,0),1))</f>
        <v>0</v>
      </c>
      <c r="E17" s="47">
        <f>INDEX('1. závod'!$A:$BN,$C17+3,INDEX('Základní list'!$B:$B,MATCH($B17,'Základní list'!$A:$A,0),1)+2)</f>
        <v>8</v>
      </c>
      <c r="F17" s="49" t="str">
        <f>INDEX('1. závod'!$A:$BN,$C17+3,INDEX('Základní list'!$B:$B,MATCH($B17,'Základní list'!$A:$A,0),1)-1)</f>
        <v>Podlaha Jaroslav</v>
      </c>
      <c r="G17" s="52" t="s">
        <v>23</v>
      </c>
      <c r="H17" s="52">
        <v>2</v>
      </c>
      <c r="I17" s="47" t="e">
        <f>INDEX(#REF!,$H17+3,INDEX('Základní list'!$B:$B,MATCH($G17,'Základní list'!$A:$A,0),1))</f>
        <v>#REF!</v>
      </c>
      <c r="J17" s="47" t="e">
        <f>INDEX(#REF!,$H17+3,INDEX('Základní list'!$B:$B,MATCH($G17,'Základní list'!$A:$A,0),1)+2)</f>
        <v>#REF!</v>
      </c>
      <c r="K17" s="49" t="e">
        <f>INDEX(#REF!,$H17+3,INDEX('Základní list'!$B:$B,MATCH($G17,'Základní list'!$A:$A,0),1)-1)</f>
        <v>#REF!</v>
      </c>
    </row>
    <row r="18" spans="1:11" ht="18" customHeight="1">
      <c r="A18" s="48">
        <v>18</v>
      </c>
      <c r="B18" s="52" t="s">
        <v>23</v>
      </c>
      <c r="C18" s="52">
        <v>3</v>
      </c>
      <c r="D18" s="47">
        <f>INDEX('1. závod'!$A:$BN,$C18+3,INDEX('Základní list'!$B:$B,MATCH($B18,'Základní list'!$A:$A,0),1))</f>
        <v>0</v>
      </c>
      <c r="E18" s="47">
        <f>INDEX('1. závod'!$A:$BN,$C18+3,INDEX('Základní list'!$B:$B,MATCH($B18,'Základní list'!$A:$A,0),1)+2)</f>
        <v>8</v>
      </c>
      <c r="F18" s="49" t="str">
        <f>INDEX('1. závod'!$A:$BN,$C18+3,INDEX('Základní list'!$B:$B,MATCH($B18,'Základní list'!$A:$A,0),1)-1)</f>
        <v>Bromovský Petr</v>
      </c>
      <c r="G18" s="52" t="s">
        <v>23</v>
      </c>
      <c r="H18" s="52">
        <v>3</v>
      </c>
      <c r="I18" s="47" t="e">
        <f>INDEX(#REF!,$H18+3,INDEX('Základní list'!$B:$B,MATCH($G18,'Základní list'!$A:$A,0),1))</f>
        <v>#REF!</v>
      </c>
      <c r="J18" s="47" t="e">
        <f>INDEX(#REF!,$H18+3,INDEX('Základní list'!$B:$B,MATCH($G18,'Základní list'!$A:$A,0),1)+2)</f>
        <v>#REF!</v>
      </c>
      <c r="K18" s="49" t="e">
        <f>INDEX(#REF!,$H18+3,INDEX('Základní list'!$B:$B,MATCH($G18,'Základní list'!$A:$A,0),1)-1)</f>
        <v>#REF!</v>
      </c>
    </row>
    <row r="19" spans="1:11" ht="18" customHeight="1">
      <c r="A19" s="48">
        <v>19</v>
      </c>
      <c r="B19" s="52" t="s">
        <v>23</v>
      </c>
      <c r="C19" s="52">
        <v>4</v>
      </c>
      <c r="D19" s="47">
        <f>INDEX('1. závod'!$A:$BN,$C19+3,INDEX('Základní list'!$B:$B,MATCH($B19,'Základní list'!$A:$A,0),1))</f>
        <v>0</v>
      </c>
      <c r="E19" s="47">
        <f>INDEX('1. závod'!$A:$BN,$C19+3,INDEX('Základní list'!$B:$B,MATCH($B19,'Základní list'!$A:$A,0),1)+2)</f>
        <v>8</v>
      </c>
      <c r="F19" s="49" t="str">
        <f>INDEX('1. závod'!$A:$BN,$C19+3,INDEX('Základní list'!$B:$B,MATCH($B19,'Základní list'!$A:$A,0),1)-1)</f>
        <v>Hrubant Petr</v>
      </c>
      <c r="G19" s="52" t="s">
        <v>23</v>
      </c>
      <c r="H19" s="52">
        <v>4</v>
      </c>
      <c r="I19" s="47" t="e">
        <f>INDEX(#REF!,$H19+3,INDEX('Základní list'!$B:$B,MATCH($G19,'Základní list'!$A:$A,0),1))</f>
        <v>#REF!</v>
      </c>
      <c r="J19" s="47" t="e">
        <f>INDEX(#REF!,$H19+3,INDEX('Základní list'!$B:$B,MATCH($G19,'Základní list'!$A:$A,0),1)+2)</f>
        <v>#REF!</v>
      </c>
      <c r="K19" s="49" t="e">
        <f>INDEX(#REF!,$H19+3,INDEX('Základní list'!$B:$B,MATCH($G19,'Základní list'!$A:$A,0),1)-1)</f>
        <v>#REF!</v>
      </c>
    </row>
    <row r="20" spans="1:11" ht="18" customHeight="1">
      <c r="A20" s="48">
        <v>20</v>
      </c>
      <c r="B20" s="52" t="s">
        <v>23</v>
      </c>
      <c r="C20" s="52">
        <v>5</v>
      </c>
      <c r="D20" s="47">
        <f>INDEX('1. závod'!$A:$BN,$C20+3,INDEX('Základní list'!$B:$B,MATCH($B20,'Základní list'!$A:$A,0),1))</f>
        <v>0</v>
      </c>
      <c r="E20" s="47">
        <f>INDEX('1. závod'!$A:$BN,$C20+3,INDEX('Základní list'!$B:$B,MATCH($B20,'Základní list'!$A:$A,0),1)+2)</f>
        <v>8</v>
      </c>
      <c r="F20" s="49" t="str">
        <f>INDEX('1. závod'!$A:$BN,$C20+3,INDEX('Základní list'!$B:$B,MATCH($B20,'Základní list'!$A:$A,0),1)-1)</f>
        <v>Albrecht Josef</v>
      </c>
      <c r="G20" s="52" t="s">
        <v>23</v>
      </c>
      <c r="H20" s="52">
        <v>5</v>
      </c>
      <c r="I20" s="47" t="e">
        <f>INDEX(#REF!,$H20+3,INDEX('Základní list'!$B:$B,MATCH($G20,'Základní list'!$A:$A,0),1))</f>
        <v>#REF!</v>
      </c>
      <c r="J20" s="47" t="e">
        <f>INDEX(#REF!,$H20+3,INDEX('Základní list'!$B:$B,MATCH($G20,'Základní list'!$A:$A,0),1)+2)</f>
        <v>#REF!</v>
      </c>
      <c r="K20" s="49" t="e">
        <f>INDEX(#REF!,$H20+3,INDEX('Základní list'!$B:$B,MATCH($G20,'Základní list'!$A:$A,0),1)-1)</f>
        <v>#REF!</v>
      </c>
    </row>
    <row r="21" spans="1:11" ht="18" customHeight="1">
      <c r="A21" s="48">
        <v>21</v>
      </c>
      <c r="B21" s="52" t="s">
        <v>23</v>
      </c>
      <c r="C21" s="52">
        <v>6</v>
      </c>
      <c r="D21" s="47">
        <f>INDEX('1. závod'!$A:$BN,$C21+3,INDEX('Základní list'!$B:$B,MATCH($B21,'Základní list'!$A:$A,0),1))</f>
        <v>0</v>
      </c>
      <c r="E21" s="47">
        <f>INDEX('1. závod'!$A:$BN,$C21+3,INDEX('Základní list'!$B:$B,MATCH($B21,'Základní list'!$A:$A,0),1)+2)</f>
        <v>8</v>
      </c>
      <c r="F21" s="49" t="str">
        <f>INDEX('1. závod'!$A:$BN,$C21+3,INDEX('Základní list'!$B:$B,MATCH($B21,'Základní list'!$A:$A,0),1)-1)</f>
        <v>Karásek Pavel</v>
      </c>
      <c r="G21" s="52" t="s">
        <v>23</v>
      </c>
      <c r="H21" s="52">
        <v>6</v>
      </c>
      <c r="I21" s="47" t="e">
        <f>INDEX(#REF!,$H21+3,INDEX('Základní list'!$B:$B,MATCH($G21,'Základní list'!$A:$A,0),1))</f>
        <v>#REF!</v>
      </c>
      <c r="J21" s="47" t="e">
        <f>INDEX(#REF!,$H21+3,INDEX('Základní list'!$B:$B,MATCH($G21,'Základní list'!$A:$A,0),1)+2)</f>
        <v>#REF!</v>
      </c>
      <c r="K21" s="49" t="e">
        <f>INDEX(#REF!,$H21+3,INDEX('Základní list'!$B:$B,MATCH($G21,'Základní list'!$A:$A,0),1)-1)</f>
        <v>#REF!</v>
      </c>
    </row>
    <row r="22" spans="1:11" ht="18" customHeight="1">
      <c r="A22" s="48">
        <v>22</v>
      </c>
      <c r="B22" s="52" t="s">
        <v>23</v>
      </c>
      <c r="C22" s="52">
        <v>7</v>
      </c>
      <c r="D22" s="47">
        <f>INDEX('1. závod'!$A:$BN,$C22+3,INDEX('Základní list'!$B:$B,MATCH($B22,'Základní list'!$A:$A,0),1))</f>
        <v>0</v>
      </c>
      <c r="E22" s="47">
        <f>INDEX('1. závod'!$A:$BN,$C22+3,INDEX('Základní list'!$B:$B,MATCH($B22,'Základní list'!$A:$A,0),1)+2)</f>
        <v>8</v>
      </c>
      <c r="F22" s="49" t="str">
        <f>INDEX('1. závod'!$A:$BN,$C22+3,INDEX('Základní list'!$B:$B,MATCH($B22,'Základní list'!$A:$A,0),1)-1)</f>
        <v>Chalupa Ladislav</v>
      </c>
      <c r="G22" s="52" t="s">
        <v>23</v>
      </c>
      <c r="H22" s="52">
        <v>7</v>
      </c>
      <c r="I22" s="47" t="e">
        <f>INDEX(#REF!,$H22+3,INDEX('Základní list'!$B:$B,MATCH($G22,'Základní list'!$A:$A,0),1))</f>
        <v>#REF!</v>
      </c>
      <c r="J22" s="47" t="e">
        <f>INDEX(#REF!,$H22+3,INDEX('Základní list'!$B:$B,MATCH($G22,'Základní list'!$A:$A,0),1)+2)</f>
        <v>#REF!</v>
      </c>
      <c r="K22" s="49" t="e">
        <f>INDEX(#REF!,$H22+3,INDEX('Základní list'!$B:$B,MATCH($G22,'Základní list'!$A:$A,0),1)-1)</f>
        <v>#REF!</v>
      </c>
    </row>
    <row r="23" spans="1:11" ht="18" customHeight="1">
      <c r="A23" s="48">
        <v>23</v>
      </c>
      <c r="B23" s="52" t="s">
        <v>23</v>
      </c>
      <c r="C23" s="52">
        <v>8</v>
      </c>
      <c r="D23" s="47">
        <f>INDEX('1. závod'!$A:$BN,$C23+3,INDEX('Základní list'!$B:$B,MATCH($B23,'Základní list'!$A:$A,0),1))</f>
        <v>0</v>
      </c>
      <c r="E23" s="47">
        <f>INDEX('1. závod'!$A:$BN,$C23+3,INDEX('Základní list'!$B:$B,MATCH($B23,'Základní list'!$A:$A,0),1)+2)</f>
        <v>8</v>
      </c>
      <c r="F23" s="49" t="str">
        <f>INDEX('1. závod'!$A:$BN,$C23+3,INDEX('Základní list'!$B:$B,MATCH($B23,'Základní list'!$A:$A,0),1)-1)</f>
        <v>Hudeček František</v>
      </c>
      <c r="G23" s="52" t="s">
        <v>23</v>
      </c>
      <c r="H23" s="52">
        <v>8</v>
      </c>
      <c r="I23" s="47" t="e">
        <f>INDEX(#REF!,$H23+3,INDEX('Základní list'!$B:$B,MATCH($G23,'Základní list'!$A:$A,0),1))</f>
        <v>#REF!</v>
      </c>
      <c r="J23" s="47" t="e">
        <f>INDEX(#REF!,$H23+3,INDEX('Základní list'!$B:$B,MATCH($G23,'Základní list'!$A:$A,0),1)+2)</f>
        <v>#REF!</v>
      </c>
      <c r="K23" s="49" t="e">
        <f>INDEX(#REF!,$H23+3,INDEX('Základní list'!$B:$B,MATCH($G23,'Základní list'!$A:$A,0),1)-1)</f>
        <v>#REF!</v>
      </c>
    </row>
    <row r="24" spans="1:11" ht="18" customHeight="1">
      <c r="A24" s="48">
        <v>24</v>
      </c>
      <c r="B24" s="52" t="s">
        <v>23</v>
      </c>
      <c r="C24" s="52">
        <v>9</v>
      </c>
      <c r="D24" s="47">
        <f>INDEX('1. závod'!$A:$BN,$C24+3,INDEX('Základní list'!$B:$B,MATCH($B24,'Základní list'!$A:$A,0),1))</f>
        <v>440</v>
      </c>
      <c r="E24" s="47">
        <f>INDEX('1. závod'!$A:$BN,$C24+3,INDEX('Základní list'!$B:$B,MATCH($B24,'Základní list'!$A:$A,0),1)+2)</f>
        <v>2.5</v>
      </c>
      <c r="F24" s="49" t="str">
        <f>INDEX('1. závod'!$A:$BN,$C24+3,INDEX('Základní list'!$B:$B,MATCH($B24,'Základní list'!$A:$A,0),1)-1)</f>
        <v>Dušánek Tomáš</v>
      </c>
      <c r="G24" s="52" t="s">
        <v>23</v>
      </c>
      <c r="H24" s="52">
        <v>9</v>
      </c>
      <c r="I24" s="47" t="e">
        <f>INDEX(#REF!,$H24+3,INDEX('Základní list'!$B:$B,MATCH($G24,'Základní list'!$A:$A,0),1))</f>
        <v>#REF!</v>
      </c>
      <c r="J24" s="47" t="e">
        <f>INDEX(#REF!,$H24+3,INDEX('Základní list'!$B:$B,MATCH($G24,'Základní list'!$A:$A,0),1)+2)</f>
        <v>#REF!</v>
      </c>
      <c r="K24" s="49" t="e">
        <f>INDEX(#REF!,$H24+3,INDEX('Základní list'!$B:$B,MATCH($G24,'Základní list'!$A:$A,0),1)-1)</f>
        <v>#REF!</v>
      </c>
    </row>
    <row r="25" spans="1:11" ht="18" customHeight="1">
      <c r="A25" s="48">
        <v>25</v>
      </c>
      <c r="B25" s="52" t="s">
        <v>23</v>
      </c>
      <c r="C25" s="52">
        <v>10</v>
      </c>
      <c r="D25" s="47">
        <f>INDEX('1. závod'!$A:$BN,$C25+3,INDEX('Základní list'!$B:$B,MATCH($B25,'Základní list'!$A:$A,0),1))</f>
        <v>200</v>
      </c>
      <c r="E25" s="47">
        <f>INDEX('1. závod'!$A:$BN,$C25+3,INDEX('Základní list'!$B:$B,MATCH($B25,'Základní list'!$A:$A,0),1)+2)</f>
        <v>4</v>
      </c>
      <c r="F25" s="49" t="str">
        <f>INDEX('1. závod'!$A:$BN,$C25+3,INDEX('Základní list'!$B:$B,MATCH($B25,'Základní list'!$A:$A,0),1)-1)</f>
        <v>Jiří Ludvík</v>
      </c>
      <c r="G25" s="52" t="s">
        <v>23</v>
      </c>
      <c r="H25" s="52">
        <v>10</v>
      </c>
      <c r="I25" s="47" t="e">
        <f>INDEX(#REF!,$H25+3,INDEX('Základní list'!$B:$B,MATCH($G25,'Základní list'!$A:$A,0),1))</f>
        <v>#REF!</v>
      </c>
      <c r="J25" s="47" t="e">
        <f>INDEX(#REF!,$H25+3,INDEX('Základní list'!$B:$B,MATCH($G25,'Základní list'!$A:$A,0),1)+2)</f>
        <v>#REF!</v>
      </c>
      <c r="K25" s="49" t="e">
        <f>INDEX(#REF!,$H25+3,INDEX('Základní list'!$B:$B,MATCH($G25,'Základní list'!$A:$A,0),1)-1)</f>
        <v>#REF!</v>
      </c>
    </row>
    <row r="26" spans="1:11" ht="18" customHeight="1">
      <c r="A26" s="48">
        <v>26</v>
      </c>
      <c r="B26" s="52" t="s">
        <v>23</v>
      </c>
      <c r="C26" s="52">
        <v>11</v>
      </c>
      <c r="D26" s="47">
        <f>INDEX('1. závod'!$A:$BN,$C26+3,INDEX('Základní list'!$B:$B,MATCH($B26,'Základní list'!$A:$A,0),1))</f>
        <v>440</v>
      </c>
      <c r="E26" s="47">
        <f>INDEX('1. závod'!$A:$BN,$C26+3,INDEX('Základní list'!$B:$B,MATCH($B26,'Základní list'!$A:$A,0),1)+2)</f>
        <v>2.5</v>
      </c>
      <c r="F26" s="49" t="str">
        <f>INDEX('1. závod'!$A:$BN,$C26+3,INDEX('Základní list'!$B:$B,MATCH($B26,'Základní list'!$A:$A,0),1)-1)</f>
        <v>Polanecký Milan</v>
      </c>
      <c r="G26" s="52" t="s">
        <v>23</v>
      </c>
      <c r="H26" s="52">
        <v>11</v>
      </c>
      <c r="I26" s="47" t="e">
        <f>INDEX(#REF!,$H26+3,INDEX('Základní list'!$B:$B,MATCH($G26,'Základní list'!$A:$A,0),1))</f>
        <v>#REF!</v>
      </c>
      <c r="J26" s="47" t="e">
        <f>INDEX(#REF!,$H26+3,INDEX('Základní list'!$B:$B,MATCH($G26,'Základní list'!$A:$A,0),1)+2)</f>
        <v>#REF!</v>
      </c>
      <c r="K26" s="49" t="e">
        <f>INDEX(#REF!,$H26+3,INDEX('Základní list'!$B:$B,MATCH($G26,'Základní list'!$A:$A,0),1)-1)</f>
        <v>#REF!</v>
      </c>
    </row>
    <row r="27" spans="1:11" ht="18" customHeight="1">
      <c r="A27" s="48">
        <v>27</v>
      </c>
      <c r="B27" s="52" t="s">
        <v>23</v>
      </c>
      <c r="C27" s="52">
        <v>12</v>
      </c>
      <c r="D27" s="47">
        <f>INDEX('1. závod'!$A:$BN,$C27+3,INDEX('Základní list'!$B:$B,MATCH($B27,'Základní list'!$A:$A,0),1))</f>
        <v>0</v>
      </c>
      <c r="E27" s="47">
        <f>INDEX('1. závod'!$A:$BN,$C27+3,INDEX('Základní list'!$B:$B,MATCH($B27,'Základní list'!$A:$A,0),1)+2)</f>
      </c>
      <c r="F27" s="49">
        <f>INDEX('1. závod'!$A:$BN,$C27+3,INDEX('Základní list'!$B:$B,MATCH($B27,'Základní list'!$A:$A,0),1)-1)</f>
      </c>
      <c r="G27" s="52" t="s">
        <v>23</v>
      </c>
      <c r="H27" s="52">
        <v>12</v>
      </c>
      <c r="I27" s="47" t="e">
        <f>INDEX(#REF!,$H27+3,INDEX('Základní list'!$B:$B,MATCH($G27,'Základní list'!$A:$A,0),1))</f>
        <v>#REF!</v>
      </c>
      <c r="J27" s="47" t="e">
        <f>INDEX(#REF!,$H27+3,INDEX('Základní list'!$B:$B,MATCH($G27,'Základní list'!$A:$A,0),1)+2)</f>
        <v>#REF!</v>
      </c>
      <c r="K27" s="49" t="e">
        <f>INDEX(#REF!,$H27+3,INDEX('Základní list'!$B:$B,MATCH($G27,'Základní list'!$A:$A,0),1)-1)</f>
        <v>#REF!</v>
      </c>
    </row>
    <row r="28" spans="1:11" ht="18" customHeight="1">
      <c r="A28" s="48">
        <v>28</v>
      </c>
      <c r="B28" s="52" t="s">
        <v>23</v>
      </c>
      <c r="C28" s="52">
        <v>13</v>
      </c>
      <c r="D28" s="47">
        <f>INDEX('1. závod'!$A:$BN,$C28+3,INDEX('Základní list'!$B:$B,MATCH($B28,'Základní list'!$A:$A,0),1))</f>
        <v>0</v>
      </c>
      <c r="E28" s="47">
        <f>INDEX('1. závod'!$A:$BN,$C28+3,INDEX('Základní list'!$B:$B,MATCH($B28,'Základní list'!$A:$A,0),1)+2)</f>
      </c>
      <c r="F28" s="49">
        <f>INDEX('1. závod'!$A:$BN,$C28+3,INDEX('Základní list'!$B:$B,MATCH($B28,'Základní list'!$A:$A,0),1)-1)</f>
      </c>
      <c r="G28" s="52" t="s">
        <v>23</v>
      </c>
      <c r="H28" s="52">
        <v>13</v>
      </c>
      <c r="I28" s="47" t="e">
        <f>INDEX(#REF!,$H28+3,INDEX('Základní list'!$B:$B,MATCH($G28,'Základní list'!$A:$A,0),1))</f>
        <v>#REF!</v>
      </c>
      <c r="J28" s="47" t="e">
        <f>INDEX(#REF!,$H28+3,INDEX('Základní list'!$B:$B,MATCH($G28,'Základní list'!$A:$A,0),1)+2)</f>
        <v>#REF!</v>
      </c>
      <c r="K28" s="49" t="e">
        <f>INDEX(#REF!,$H28+3,INDEX('Základní list'!$B:$B,MATCH($G28,'Základní list'!$A:$A,0),1)-1)</f>
        <v>#REF!</v>
      </c>
    </row>
    <row r="29" spans="1:11" ht="18" customHeight="1">
      <c r="A29" s="48">
        <v>29</v>
      </c>
      <c r="B29" s="52" t="s">
        <v>23</v>
      </c>
      <c r="C29" s="52">
        <v>14</v>
      </c>
      <c r="D29" s="47">
        <f>INDEX('1. závod'!$A:$BN,$C29+3,INDEX('Základní list'!$B:$B,MATCH($B29,'Základní list'!$A:$A,0),1))</f>
        <v>0</v>
      </c>
      <c r="E29" s="47">
        <f>INDEX('1. závod'!$A:$BN,$C29+3,INDEX('Základní list'!$B:$B,MATCH($B29,'Základní list'!$A:$A,0),1)+2)</f>
      </c>
      <c r="F29" s="49">
        <f>INDEX('1. závod'!$A:$BN,$C29+3,INDEX('Základní list'!$B:$B,MATCH($B29,'Základní list'!$A:$A,0),1)-1)</f>
      </c>
      <c r="G29" s="52" t="s">
        <v>22</v>
      </c>
      <c r="H29" s="52">
        <v>1</v>
      </c>
      <c r="I29" s="47" t="e">
        <f>INDEX(#REF!,$H29+3,INDEX('Základní list'!$B:$B,MATCH($G29,'Základní list'!$A:$A,0),1))</f>
        <v>#REF!</v>
      </c>
      <c r="J29" s="47" t="e">
        <f>INDEX(#REF!,$H29+3,INDEX('Základní list'!$B:$B,MATCH($G29,'Základní list'!$A:$A,0),1)+2)</f>
        <v>#REF!</v>
      </c>
      <c r="K29" s="49" t="e">
        <f>INDEX(#REF!,$H29+3,INDEX('Základní list'!$B:$B,MATCH($G29,'Základní list'!$A:$A,0),1)-1)</f>
        <v>#REF!</v>
      </c>
    </row>
    <row r="30" spans="1:11" ht="18" customHeight="1">
      <c r="A30" s="48">
        <v>31</v>
      </c>
      <c r="B30" s="52" t="s">
        <v>22</v>
      </c>
      <c r="C30" s="52">
        <v>1</v>
      </c>
      <c r="D30" s="47">
        <f>INDEX('1. závod'!$A:$BN,$C30+3,INDEX('Základní list'!$B:$B,MATCH($B30,'Základní list'!$A:$A,0),1))</f>
        <v>0</v>
      </c>
      <c r="E30" s="47">
        <f>INDEX('1. závod'!$A:$BN,$C30+3,INDEX('Základní list'!$B:$B,MATCH($B30,'Základní list'!$A:$A,0),1)+2)</f>
        <v>7.5</v>
      </c>
      <c r="F30" s="49" t="str">
        <f>INDEX('1. závod'!$A:$BN,$C30+3,INDEX('Základní list'!$B:$B,MATCH($B30,'Základní list'!$A:$A,0),1)-1)</f>
        <v>Roth Zdenek</v>
      </c>
      <c r="G30" s="52" t="s">
        <v>22</v>
      </c>
      <c r="H30" s="52">
        <v>2</v>
      </c>
      <c r="I30" s="47" t="e">
        <f>INDEX(#REF!,$H30+3,INDEX('Základní list'!$B:$B,MATCH($G30,'Základní list'!$A:$A,0),1))</f>
        <v>#REF!</v>
      </c>
      <c r="J30" s="47" t="e">
        <f>INDEX(#REF!,$H30+3,INDEX('Základní list'!$B:$B,MATCH($G30,'Základní list'!$A:$A,0),1)+2)</f>
        <v>#REF!</v>
      </c>
      <c r="K30" s="49" t="e">
        <f>INDEX(#REF!,$H30+3,INDEX('Základní list'!$B:$B,MATCH($G30,'Základní list'!$A:$A,0),1)-1)</f>
        <v>#REF!</v>
      </c>
    </row>
    <row r="31" spans="1:11" ht="18" customHeight="1">
      <c r="A31" s="48">
        <v>32</v>
      </c>
      <c r="B31" s="52" t="s">
        <v>22</v>
      </c>
      <c r="C31" s="52">
        <v>2</v>
      </c>
      <c r="D31" s="47">
        <f>INDEX('1. závod'!$A:$BN,$C31+3,INDEX('Základní list'!$B:$B,MATCH($B31,'Základní list'!$A:$A,0),1))</f>
        <v>0</v>
      </c>
      <c r="E31" s="47">
        <f>INDEX('1. závod'!$A:$BN,$C31+3,INDEX('Základní list'!$B:$B,MATCH($B31,'Základní list'!$A:$A,0),1)+2)</f>
        <v>7.5</v>
      </c>
      <c r="F31" s="49">
        <f>INDEX('1. závod'!$A:$BN,$C31+3,INDEX('Základní list'!$B:$B,MATCH($B31,'Základní list'!$A:$A,0),1)-1)</f>
        <v>0</v>
      </c>
      <c r="G31" s="52" t="s">
        <v>22</v>
      </c>
      <c r="H31" s="52">
        <v>3</v>
      </c>
      <c r="I31" s="47" t="e">
        <f>INDEX(#REF!,$H31+3,INDEX('Základní list'!$B:$B,MATCH($G31,'Základní list'!$A:$A,0),1))</f>
        <v>#REF!</v>
      </c>
      <c r="J31" s="47" t="e">
        <f>INDEX(#REF!,$H31+3,INDEX('Základní list'!$B:$B,MATCH($G31,'Základní list'!$A:$A,0),1)+2)</f>
        <v>#REF!</v>
      </c>
      <c r="K31" s="49" t="e">
        <f>INDEX(#REF!,$H31+3,INDEX('Základní list'!$B:$B,MATCH($G31,'Základní list'!$A:$A,0),1)-1)</f>
        <v>#REF!</v>
      </c>
    </row>
    <row r="32" spans="1:11" ht="18" customHeight="1">
      <c r="A32" s="48">
        <v>33</v>
      </c>
      <c r="B32" s="52" t="s">
        <v>22</v>
      </c>
      <c r="C32" s="52">
        <v>3</v>
      </c>
      <c r="D32" s="47">
        <f>INDEX('1. závod'!$A:$BN,$C32+3,INDEX('Základní list'!$B:$B,MATCH($B32,'Základní list'!$A:$A,0),1))</f>
        <v>40</v>
      </c>
      <c r="E32" s="47">
        <f>INDEX('1. závod'!$A:$BN,$C32+3,INDEX('Základní list'!$B:$B,MATCH($B32,'Základní list'!$A:$A,0),1)+2)</f>
        <v>3</v>
      </c>
      <c r="F32" s="49">
        <f>INDEX('1. závod'!$A:$BN,$C32+3,INDEX('Základní list'!$B:$B,MATCH($B32,'Základní list'!$A:$A,0),1)-1)</f>
        <v>0</v>
      </c>
      <c r="G32" s="52" t="s">
        <v>22</v>
      </c>
      <c r="H32" s="52">
        <v>4</v>
      </c>
      <c r="I32" s="47" t="e">
        <f>INDEX(#REF!,$H32+3,INDEX('Základní list'!$B:$B,MATCH($G32,'Základní list'!$A:$A,0),1))</f>
        <v>#REF!</v>
      </c>
      <c r="J32" s="47" t="e">
        <f>INDEX(#REF!,$H32+3,INDEX('Základní list'!$B:$B,MATCH($G32,'Základní list'!$A:$A,0),1)+2)</f>
        <v>#REF!</v>
      </c>
      <c r="K32" s="49" t="e">
        <f>INDEX(#REF!,$H32+3,INDEX('Základní list'!$B:$B,MATCH($G32,'Základní list'!$A:$A,0),1)-1)</f>
        <v>#REF!</v>
      </c>
    </row>
    <row r="33" spans="1:11" ht="18" customHeight="1">
      <c r="A33" s="48">
        <v>34</v>
      </c>
      <c r="B33" s="52" t="s">
        <v>22</v>
      </c>
      <c r="C33" s="52">
        <v>4</v>
      </c>
      <c r="D33" s="47">
        <f>INDEX('1. závod'!$A:$BN,$C33+3,INDEX('Základní list'!$B:$B,MATCH($B33,'Základní list'!$A:$A,0),1))</f>
        <v>0</v>
      </c>
      <c r="E33" s="47">
        <f>INDEX('1. závod'!$A:$BN,$C33+3,INDEX('Základní list'!$B:$B,MATCH($B33,'Základní list'!$A:$A,0),1)+2)</f>
        <v>7.5</v>
      </c>
      <c r="F33" s="49" t="str">
        <f>INDEX('1. závod'!$A:$BN,$C33+3,INDEX('Základní list'!$B:$B,MATCH($B33,'Základní list'!$A:$A,0),1)-1)</f>
        <v>Štěpnička Milan st.</v>
      </c>
      <c r="G33" s="52" t="s">
        <v>22</v>
      </c>
      <c r="H33" s="52">
        <v>5</v>
      </c>
      <c r="I33" s="47" t="e">
        <f>INDEX(#REF!,$H33+3,INDEX('Základní list'!$B:$B,MATCH($G33,'Základní list'!$A:$A,0),1))</f>
        <v>#REF!</v>
      </c>
      <c r="J33" s="47" t="e">
        <f>INDEX(#REF!,$H33+3,INDEX('Základní list'!$B:$B,MATCH($G33,'Základní list'!$A:$A,0),1)+2)</f>
        <v>#REF!</v>
      </c>
      <c r="K33" s="49" t="e">
        <f>INDEX(#REF!,$H33+3,INDEX('Základní list'!$B:$B,MATCH($G33,'Základní list'!$A:$A,0),1)-1)</f>
        <v>#REF!</v>
      </c>
    </row>
    <row r="34" spans="1:11" ht="18" customHeight="1">
      <c r="A34" s="48">
        <v>35</v>
      </c>
      <c r="B34" s="52" t="s">
        <v>22</v>
      </c>
      <c r="C34" s="52">
        <v>5</v>
      </c>
      <c r="D34" s="47">
        <f>INDEX('1. závod'!$A:$BN,$C34+3,INDEX('Základní list'!$B:$B,MATCH($B34,'Základní list'!$A:$A,0),1))</f>
        <v>880</v>
      </c>
      <c r="E34" s="47">
        <f>INDEX('1. závod'!$A:$BN,$C34+3,INDEX('Základní list'!$B:$B,MATCH($B34,'Základní list'!$A:$A,0),1)+2)</f>
        <v>1</v>
      </c>
      <c r="F34" s="49" t="str">
        <f>INDEX('1. závod'!$A:$BN,$C34+3,INDEX('Základní list'!$B:$B,MATCH($B34,'Základní list'!$A:$A,0),1)-1)</f>
        <v>Pliml Jiří</v>
      </c>
      <c r="G34" s="52" t="s">
        <v>22</v>
      </c>
      <c r="H34" s="52">
        <v>6</v>
      </c>
      <c r="I34" s="47" t="e">
        <f>INDEX(#REF!,$H34+3,INDEX('Základní list'!$B:$B,MATCH($G34,'Základní list'!$A:$A,0),1))</f>
        <v>#REF!</v>
      </c>
      <c r="J34" s="47" t="e">
        <f>INDEX(#REF!,$H34+3,INDEX('Základní list'!$B:$B,MATCH($G34,'Základní list'!$A:$A,0),1)+2)</f>
        <v>#REF!</v>
      </c>
      <c r="K34" s="49" t="e">
        <f>INDEX(#REF!,$H34+3,INDEX('Základní list'!$B:$B,MATCH($G34,'Základní list'!$A:$A,0),1)-1)</f>
        <v>#REF!</v>
      </c>
    </row>
    <row r="35" spans="1:11" ht="18" customHeight="1">
      <c r="A35" s="48">
        <v>36</v>
      </c>
      <c r="B35" s="52" t="s">
        <v>22</v>
      </c>
      <c r="C35" s="52">
        <v>6</v>
      </c>
      <c r="D35" s="47">
        <f>INDEX('1. závod'!$A:$BN,$C35+3,INDEX('Základní list'!$B:$B,MATCH($B35,'Základní list'!$A:$A,0),1))</f>
        <v>0</v>
      </c>
      <c r="E35" s="47">
        <f>INDEX('1. závod'!$A:$BN,$C35+3,INDEX('Základní list'!$B:$B,MATCH($B35,'Základní list'!$A:$A,0),1)+2)</f>
        <v>7.5</v>
      </c>
      <c r="F35" s="49" t="str">
        <f>INDEX('1. závod'!$A:$BN,$C35+3,INDEX('Základní list'!$B:$B,MATCH($B35,'Základní list'!$A:$A,0),1)-1)</f>
        <v>Miler Tomáš</v>
      </c>
      <c r="G35" s="52" t="s">
        <v>22</v>
      </c>
      <c r="H35" s="52">
        <v>7</v>
      </c>
      <c r="I35" s="47" t="e">
        <f>INDEX(#REF!,$H35+3,INDEX('Základní list'!$B:$B,MATCH($G35,'Základní list'!$A:$A,0),1))</f>
        <v>#REF!</v>
      </c>
      <c r="J35" s="47" t="e">
        <f>INDEX(#REF!,$H35+3,INDEX('Základní list'!$B:$B,MATCH($G35,'Základní list'!$A:$A,0),1)+2)</f>
        <v>#REF!</v>
      </c>
      <c r="K35" s="49" t="e">
        <f>INDEX(#REF!,$H35+3,INDEX('Základní list'!$B:$B,MATCH($G35,'Základní list'!$A:$A,0),1)-1)</f>
        <v>#REF!</v>
      </c>
    </row>
    <row r="36" spans="1:11" ht="18" customHeight="1">
      <c r="A36" s="48">
        <v>37</v>
      </c>
      <c r="B36" s="52" t="s">
        <v>22</v>
      </c>
      <c r="C36" s="52">
        <v>7</v>
      </c>
      <c r="D36" s="47">
        <f>INDEX('1. závod'!$A:$BN,$C36+3,INDEX('Základní list'!$B:$B,MATCH($B36,'Základní list'!$A:$A,0),1))</f>
        <v>0</v>
      </c>
      <c r="E36" s="47">
        <f>INDEX('1. závod'!$A:$BN,$C36+3,INDEX('Základní list'!$B:$B,MATCH($B36,'Základní list'!$A:$A,0),1)+2)</f>
        <v>7.5</v>
      </c>
      <c r="F36" s="49" t="str">
        <f>INDEX('1. závod'!$A:$BN,$C36+3,INDEX('Základní list'!$B:$B,MATCH($B36,'Základní list'!$A:$A,0),1)-1)</f>
        <v>Fiala Vojtěch</v>
      </c>
      <c r="G36" s="52" t="s">
        <v>22</v>
      </c>
      <c r="H36" s="52">
        <v>8</v>
      </c>
      <c r="I36" s="47" t="e">
        <f>INDEX(#REF!,$H36+3,INDEX('Základní list'!$B:$B,MATCH($G36,'Základní list'!$A:$A,0),1))</f>
        <v>#REF!</v>
      </c>
      <c r="J36" s="47" t="e">
        <f>INDEX(#REF!,$H36+3,INDEX('Základní list'!$B:$B,MATCH($G36,'Základní list'!$A:$A,0),1)+2)</f>
        <v>#REF!</v>
      </c>
      <c r="K36" s="49" t="e">
        <f>INDEX(#REF!,$H36+3,INDEX('Základní list'!$B:$B,MATCH($G36,'Základní list'!$A:$A,0),1)-1)</f>
        <v>#REF!</v>
      </c>
    </row>
    <row r="37" spans="1:11" ht="18" customHeight="1">
      <c r="A37" s="48">
        <v>38</v>
      </c>
      <c r="B37" s="52" t="s">
        <v>22</v>
      </c>
      <c r="C37" s="52">
        <v>8</v>
      </c>
      <c r="D37" s="47">
        <f>INDEX('1. závod'!$A:$BN,$C37+3,INDEX('Základní list'!$B:$B,MATCH($B37,'Základní list'!$A:$A,0),1))</f>
        <v>0</v>
      </c>
      <c r="E37" s="47">
        <f>INDEX('1. závod'!$A:$BN,$C37+3,INDEX('Základní list'!$B:$B,MATCH($B37,'Základní list'!$A:$A,0),1)+2)</f>
        <v>7.5</v>
      </c>
      <c r="F37" s="49" t="str">
        <f>INDEX('1. závod'!$A:$BN,$C37+3,INDEX('Základní list'!$B:$B,MATCH($B37,'Základní list'!$A:$A,0),1)-1)</f>
        <v>Bartoň Roman</v>
      </c>
      <c r="G37" s="52" t="s">
        <v>22</v>
      </c>
      <c r="H37" s="52">
        <v>9</v>
      </c>
      <c r="I37" s="47" t="e">
        <f>INDEX(#REF!,$H37+3,INDEX('Základní list'!$B:$B,MATCH($G37,'Základní list'!$A:$A,0),1))</f>
        <v>#REF!</v>
      </c>
      <c r="J37" s="47" t="e">
        <f>INDEX(#REF!,$H37+3,INDEX('Základní list'!$B:$B,MATCH($G37,'Základní list'!$A:$A,0),1)+2)</f>
        <v>#REF!</v>
      </c>
      <c r="K37" s="49" t="e">
        <f>INDEX(#REF!,$H37+3,INDEX('Základní list'!$B:$B,MATCH($G37,'Základní list'!$A:$A,0),1)-1)</f>
        <v>#REF!</v>
      </c>
    </row>
    <row r="38" spans="1:11" ht="18" customHeight="1">
      <c r="A38" s="48">
        <v>39</v>
      </c>
      <c r="B38" s="52" t="s">
        <v>22</v>
      </c>
      <c r="C38" s="52">
        <v>9</v>
      </c>
      <c r="D38" s="47">
        <f>INDEX('1. závod'!$A:$BN,$C38+3,INDEX('Základní list'!$B:$B,MATCH($B38,'Základní list'!$A:$A,0),1))</f>
        <v>180</v>
      </c>
      <c r="E38" s="47">
        <f>INDEX('1. závod'!$A:$BN,$C38+3,INDEX('Základní list'!$B:$B,MATCH($B38,'Základní list'!$A:$A,0),1)+2)</f>
        <v>2</v>
      </c>
      <c r="F38" s="49" t="str">
        <f>INDEX('1. závod'!$A:$BN,$C38+3,INDEX('Základní list'!$B:$B,MATCH($B38,'Základní list'!$A:$A,0),1)-1)</f>
        <v>Štěpnička Milan ml.</v>
      </c>
      <c r="G38" s="52" t="s">
        <v>22</v>
      </c>
      <c r="H38" s="52">
        <v>10</v>
      </c>
      <c r="I38" s="47" t="e">
        <f>INDEX(#REF!,$H38+3,INDEX('Základní list'!$B:$B,MATCH($G38,'Základní list'!$A:$A,0),1))</f>
        <v>#REF!</v>
      </c>
      <c r="J38" s="47" t="e">
        <f>INDEX(#REF!,$H38+3,INDEX('Základní list'!$B:$B,MATCH($G38,'Základní list'!$A:$A,0),1)+2)</f>
        <v>#REF!</v>
      </c>
      <c r="K38" s="49" t="e">
        <f>INDEX(#REF!,$H38+3,INDEX('Základní list'!$B:$B,MATCH($G38,'Základní list'!$A:$A,0),1)-1)</f>
        <v>#REF!</v>
      </c>
    </row>
    <row r="39" spans="1:11" ht="18" customHeight="1">
      <c r="A39" s="48">
        <v>40</v>
      </c>
      <c r="B39" s="52" t="s">
        <v>22</v>
      </c>
      <c r="C39" s="52">
        <v>10</v>
      </c>
      <c r="D39" s="47">
        <f>INDEX('1. závod'!$A:$BN,$C39+3,INDEX('Základní list'!$B:$B,MATCH($B39,'Základní list'!$A:$A,0),1))</f>
        <v>0</v>
      </c>
      <c r="E39" s="47">
        <f>INDEX('1. závod'!$A:$BN,$C39+3,INDEX('Základní list'!$B:$B,MATCH($B39,'Základní list'!$A:$A,0),1)+2)</f>
        <v>7.5</v>
      </c>
      <c r="F39" s="49" t="str">
        <f>INDEX('1. závod'!$A:$BN,$C39+3,INDEX('Základní list'!$B:$B,MATCH($B39,'Základní list'!$A:$A,0),1)-1)</f>
        <v>Ungureanu Toma</v>
      </c>
      <c r="G39" s="52" t="s">
        <v>22</v>
      </c>
      <c r="H39" s="52">
        <v>11</v>
      </c>
      <c r="I39" s="47" t="e">
        <f>INDEX(#REF!,$H39+3,INDEX('Základní list'!$B:$B,MATCH($G39,'Základní list'!$A:$A,0),1))</f>
        <v>#REF!</v>
      </c>
      <c r="J39" s="47" t="e">
        <f>INDEX(#REF!,$H39+3,INDEX('Základní list'!$B:$B,MATCH($G39,'Základní list'!$A:$A,0),1)+2)</f>
        <v>#REF!</v>
      </c>
      <c r="K39" s="49" t="e">
        <f>INDEX(#REF!,$H39+3,INDEX('Základní list'!$B:$B,MATCH($G39,'Základní list'!$A:$A,0),1)-1)</f>
        <v>#REF!</v>
      </c>
    </row>
    <row r="40" spans="1:11" ht="18" customHeight="1">
      <c r="A40" s="48">
        <v>41</v>
      </c>
      <c r="B40" s="52" t="s">
        <v>22</v>
      </c>
      <c r="C40" s="52">
        <v>11</v>
      </c>
      <c r="D40" s="47">
        <f>INDEX('1. závod'!$A:$BN,$C40+3,INDEX('Základní list'!$B:$B,MATCH($B40,'Základní list'!$A:$A,0),1))</f>
        <v>0</v>
      </c>
      <c r="E40" s="47">
        <f>INDEX('1. závod'!$A:$BN,$C40+3,INDEX('Základní list'!$B:$B,MATCH($B40,'Základní list'!$A:$A,0),1)+2)</f>
        <v>7.5</v>
      </c>
      <c r="F40" s="49" t="str">
        <f>INDEX('1. závod'!$A:$BN,$C40+3,INDEX('Základní list'!$B:$B,MATCH($B40,'Základní list'!$A:$A,0),1)-1)</f>
        <v>Smida Michal</v>
      </c>
      <c r="G40" s="52" t="s">
        <v>22</v>
      </c>
      <c r="H40" s="52">
        <v>12</v>
      </c>
      <c r="I40" s="47" t="e">
        <f>INDEX(#REF!,$H40+3,INDEX('Základní list'!$B:$B,MATCH($G40,'Základní list'!$A:$A,0),1))</f>
        <v>#REF!</v>
      </c>
      <c r="J40" s="47" t="e">
        <f>INDEX(#REF!,$H40+3,INDEX('Základní list'!$B:$B,MATCH($G40,'Základní list'!$A:$A,0),1)+2)</f>
        <v>#REF!</v>
      </c>
      <c r="K40" s="49" t="e">
        <f>INDEX(#REF!,$H40+3,INDEX('Základní list'!$B:$B,MATCH($G40,'Základní list'!$A:$A,0),1)-1)</f>
        <v>#REF!</v>
      </c>
    </row>
    <row r="41" spans="1:11" ht="18" customHeight="1">
      <c r="A41" s="48">
        <v>42</v>
      </c>
      <c r="B41" s="52" t="s">
        <v>22</v>
      </c>
      <c r="C41" s="52">
        <v>12</v>
      </c>
      <c r="D41" s="47">
        <f>INDEX('1. závod'!$A:$BN,$C41+3,INDEX('Základní list'!$B:$B,MATCH($B41,'Základní list'!$A:$A,0),1))</f>
        <v>0</v>
      </c>
      <c r="E41" s="47">
        <f>INDEX('1. závod'!$A:$BN,$C41+3,INDEX('Základní list'!$B:$B,MATCH($B41,'Základní list'!$A:$A,0),1)+2)</f>
      </c>
      <c r="F41" s="49">
        <f>INDEX('1. závod'!$A:$BN,$C41+3,INDEX('Základní list'!$B:$B,MATCH($B41,'Základní list'!$A:$A,0),1)-1)</f>
      </c>
      <c r="G41" s="52" t="s">
        <v>22</v>
      </c>
      <c r="H41" s="52">
        <v>13</v>
      </c>
      <c r="I41" s="47" t="e">
        <f>INDEX(#REF!,$H41+3,INDEX('Základní list'!$B:$B,MATCH($G41,'Základní list'!$A:$A,0),1))</f>
        <v>#REF!</v>
      </c>
      <c r="J41" s="47" t="e">
        <f>INDEX(#REF!,$H41+3,INDEX('Základní list'!$B:$B,MATCH($G41,'Základní list'!$A:$A,0),1)+2)</f>
        <v>#REF!</v>
      </c>
      <c r="K41" s="49" t="e">
        <f>INDEX(#REF!,$H41+3,INDEX('Základní list'!$B:$B,MATCH($G41,'Základní list'!$A:$A,0),1)-1)</f>
        <v>#REF!</v>
      </c>
    </row>
    <row r="42" spans="1:11" ht="18" customHeight="1">
      <c r="A42" s="48">
        <v>43</v>
      </c>
      <c r="B42" s="52" t="s">
        <v>22</v>
      </c>
      <c r="C42" s="52">
        <v>13</v>
      </c>
      <c r="D42" s="47">
        <f>INDEX('1. závod'!$A:$BN,$C42+3,INDEX('Základní list'!$B:$B,MATCH($B42,'Základní list'!$A:$A,0),1))</f>
        <v>0</v>
      </c>
      <c r="E42" s="47">
        <f>INDEX('1. závod'!$A:$BN,$C42+3,INDEX('Základní list'!$B:$B,MATCH($B42,'Základní list'!$A:$A,0),1)+2)</f>
      </c>
      <c r="F42" s="49">
        <f>INDEX('1. závod'!$A:$BN,$C42+3,INDEX('Základní list'!$B:$B,MATCH($B42,'Základní list'!$A:$A,0),1)-1)</f>
      </c>
      <c r="G42" s="52" t="s">
        <v>19</v>
      </c>
      <c r="H42" s="52">
        <v>1</v>
      </c>
      <c r="I42" s="47" t="e">
        <f>INDEX(#REF!,$H42+3,INDEX('Základní list'!$B:$B,MATCH($G42,'Základní list'!$A:$A,0),1))</f>
        <v>#REF!</v>
      </c>
      <c r="J42" s="47" t="e">
        <f>INDEX(#REF!,$H42+3,INDEX('Základní list'!$B:$B,MATCH($G42,'Základní list'!$A:$A,0),1)+2)</f>
        <v>#REF!</v>
      </c>
      <c r="K42" s="49" t="e">
        <f>INDEX(#REF!,$H42+3,INDEX('Základní list'!$B:$B,MATCH($G42,'Základní list'!$A:$A,0),1)-1)</f>
        <v>#REF!</v>
      </c>
    </row>
    <row r="43" spans="1:11" ht="18" customHeight="1">
      <c r="A43" s="48">
        <v>46</v>
      </c>
      <c r="B43" s="52" t="s">
        <v>19</v>
      </c>
      <c r="C43" s="52">
        <v>1</v>
      </c>
      <c r="D43" s="47">
        <f>INDEX('1. závod'!$A:$BN,$C43+3,INDEX('Základní list'!$B:$B,MATCH($B43,'Základní list'!$A:$A,0),1))</f>
        <v>0</v>
      </c>
      <c r="E43" s="47">
        <f>INDEX('1. závod'!$A:$BN,$C43+3,INDEX('Základní list'!$B:$B,MATCH($B43,'Základní list'!$A:$A,0),1)+2)</f>
        <v>6.5</v>
      </c>
      <c r="F43" s="49" t="str">
        <f>INDEX('1. závod'!$A:$BN,$C43+3,INDEX('Základní list'!$B:$B,MATCH($B43,'Základní list'!$A:$A,0),1)-1)</f>
        <v>Štětina Petr</v>
      </c>
      <c r="G43" s="52" t="s">
        <v>19</v>
      </c>
      <c r="H43" s="52">
        <v>2</v>
      </c>
      <c r="I43" s="47" t="e">
        <f>INDEX(#REF!,$H43+3,INDEX('Základní list'!$B:$B,MATCH($G43,'Základní list'!$A:$A,0),1))</f>
        <v>#REF!</v>
      </c>
      <c r="J43" s="47" t="e">
        <f>INDEX(#REF!,$H43+3,INDEX('Základní list'!$B:$B,MATCH($G43,'Základní list'!$A:$A,0),1)+2)</f>
        <v>#REF!</v>
      </c>
      <c r="K43" s="49" t="e">
        <f>INDEX(#REF!,$H43+3,INDEX('Základní list'!$B:$B,MATCH($G43,'Základní list'!$A:$A,0),1)-1)</f>
        <v>#REF!</v>
      </c>
    </row>
    <row r="44" spans="1:11" ht="18" customHeight="1">
      <c r="A44" s="48">
        <v>47</v>
      </c>
      <c r="B44" s="52" t="s">
        <v>19</v>
      </c>
      <c r="C44" s="52">
        <v>2</v>
      </c>
      <c r="D44" s="47">
        <f>INDEX('1. závod'!$A:$BN,$C44+3,INDEX('Základní list'!$B:$B,MATCH($B44,'Základní list'!$A:$A,0),1))</f>
        <v>0</v>
      </c>
      <c r="E44" s="47">
        <f>INDEX('1. závod'!$A:$BN,$C44+3,INDEX('Základní list'!$B:$B,MATCH($B44,'Základní list'!$A:$A,0),1)+2)</f>
        <v>6.5</v>
      </c>
      <c r="F44" s="49" t="str">
        <f>INDEX('1. závod'!$A:$BN,$C44+3,INDEX('Základní list'!$B:$B,MATCH($B44,'Základní list'!$A:$A,0),1)-1)</f>
        <v>Franc Martin</v>
      </c>
      <c r="G44" s="52" t="s">
        <v>19</v>
      </c>
      <c r="H44" s="52">
        <v>3</v>
      </c>
      <c r="I44" s="47" t="e">
        <f>INDEX(#REF!,$H44+3,INDEX('Základní list'!$B:$B,MATCH($G44,'Základní list'!$A:$A,0),1))</f>
        <v>#REF!</v>
      </c>
      <c r="J44" s="47" t="e">
        <f>INDEX(#REF!,$H44+3,INDEX('Základní list'!$B:$B,MATCH($G44,'Základní list'!$A:$A,0),1)+2)</f>
        <v>#REF!</v>
      </c>
      <c r="K44" s="49" t="e">
        <f>INDEX(#REF!,$H44+3,INDEX('Základní list'!$B:$B,MATCH($G44,'Základní list'!$A:$A,0),1)-1)</f>
        <v>#REF!</v>
      </c>
    </row>
    <row r="45" spans="1:11" ht="18" customHeight="1">
      <c r="A45" s="48">
        <v>48</v>
      </c>
      <c r="B45" s="52" t="s">
        <v>19</v>
      </c>
      <c r="C45" s="52">
        <v>3</v>
      </c>
      <c r="D45" s="47">
        <f>INDEX('1. závod'!$A:$BN,$C45+3,INDEX('Základní list'!$B:$B,MATCH($B45,'Základní list'!$A:$A,0),1))</f>
        <v>160</v>
      </c>
      <c r="E45" s="47">
        <f>INDEX('1. závod'!$A:$BN,$C45+3,INDEX('Základní list'!$B:$B,MATCH($B45,'Základní list'!$A:$A,0),1)+2)</f>
        <v>1</v>
      </c>
      <c r="F45" s="49" t="str">
        <f>INDEX('1. závod'!$A:$BN,$C45+3,INDEX('Základní list'!$B:$B,MATCH($B45,'Základní list'!$A:$A,0),1)-1)</f>
        <v>Kameník Jiří</v>
      </c>
      <c r="G45" s="52" t="s">
        <v>19</v>
      </c>
      <c r="H45" s="52">
        <v>4</v>
      </c>
      <c r="I45" s="47" t="e">
        <f>INDEX(#REF!,$H45+3,INDEX('Základní list'!$B:$B,MATCH($G45,'Základní list'!$A:$A,0),1))</f>
        <v>#REF!</v>
      </c>
      <c r="J45" s="47" t="e">
        <f>INDEX(#REF!,$H45+3,INDEX('Základní list'!$B:$B,MATCH($G45,'Základní list'!$A:$A,0),1)+2)</f>
        <v>#REF!</v>
      </c>
      <c r="K45" s="49" t="e">
        <f>INDEX(#REF!,$H45+3,INDEX('Základní list'!$B:$B,MATCH($G45,'Základní list'!$A:$A,0),1)-1)</f>
        <v>#REF!</v>
      </c>
    </row>
    <row r="46" spans="1:11" ht="18" customHeight="1">
      <c r="A46" s="48">
        <v>49</v>
      </c>
      <c r="B46" s="52" t="s">
        <v>19</v>
      </c>
      <c r="C46" s="52">
        <v>4</v>
      </c>
      <c r="D46" s="47">
        <f>INDEX('1. závod'!$A:$BN,$C46+3,INDEX('Základní list'!$B:$B,MATCH($B46,'Základní list'!$A:$A,0),1))</f>
        <v>0</v>
      </c>
      <c r="E46" s="47">
        <f>INDEX('1. závod'!$A:$BN,$C46+3,INDEX('Základní list'!$B:$B,MATCH($B46,'Základní list'!$A:$A,0),1)+2)</f>
        <v>6.5</v>
      </c>
      <c r="F46" s="49" t="str">
        <f>INDEX('1. závod'!$A:$BN,$C46+3,INDEX('Základní list'!$B:$B,MATCH($B46,'Základní list'!$A:$A,0),1)-1)</f>
        <v>John Miroslav</v>
      </c>
      <c r="G46" s="52" t="s">
        <v>19</v>
      </c>
      <c r="H46" s="52">
        <v>5</v>
      </c>
      <c r="I46" s="47" t="e">
        <f>INDEX(#REF!,$H46+3,INDEX('Základní list'!$B:$B,MATCH($G46,'Základní list'!$A:$A,0),1))</f>
        <v>#REF!</v>
      </c>
      <c r="J46" s="47" t="e">
        <f>INDEX(#REF!,$H46+3,INDEX('Základní list'!$B:$B,MATCH($G46,'Základní list'!$A:$A,0),1)+2)</f>
        <v>#REF!</v>
      </c>
      <c r="K46" s="49" t="e">
        <f>INDEX(#REF!,$H46+3,INDEX('Základní list'!$B:$B,MATCH($G46,'Základní list'!$A:$A,0),1)-1)</f>
        <v>#REF!</v>
      </c>
    </row>
    <row r="47" spans="1:11" ht="18" customHeight="1">
      <c r="A47" s="48">
        <v>50</v>
      </c>
      <c r="B47" s="52" t="s">
        <v>19</v>
      </c>
      <c r="C47" s="52">
        <v>5</v>
      </c>
      <c r="D47" s="47">
        <f>INDEX('1. závod'!$A:$BN,$C47+3,INDEX('Základní list'!$B:$B,MATCH($B47,'Základní list'!$A:$A,0),1))</f>
        <v>0</v>
      </c>
      <c r="E47" s="47">
        <f>INDEX('1. závod'!$A:$BN,$C47+3,INDEX('Základní list'!$B:$B,MATCH($B47,'Základní list'!$A:$A,0),1)+2)</f>
        <v>6.5</v>
      </c>
      <c r="F47" s="49" t="str">
        <f>INDEX('1. závod'!$A:$BN,$C47+3,INDEX('Základní list'!$B:$B,MATCH($B47,'Základní list'!$A:$A,0),1)-1)</f>
        <v>Kodad David</v>
      </c>
      <c r="G47" s="52" t="s">
        <v>19</v>
      </c>
      <c r="H47" s="52">
        <v>6</v>
      </c>
      <c r="I47" s="47" t="e">
        <f>INDEX(#REF!,$H47+3,INDEX('Základní list'!$B:$B,MATCH($G47,'Základní list'!$A:$A,0),1))</f>
        <v>#REF!</v>
      </c>
      <c r="J47" s="47" t="e">
        <f>INDEX(#REF!,$H47+3,INDEX('Základní list'!$B:$B,MATCH($G47,'Základní list'!$A:$A,0),1)+2)</f>
        <v>#REF!</v>
      </c>
      <c r="K47" s="49" t="e">
        <f>INDEX(#REF!,$H47+3,INDEX('Základní list'!$B:$B,MATCH($G47,'Základní list'!$A:$A,0),1)-1)</f>
        <v>#REF!</v>
      </c>
    </row>
    <row r="48" spans="1:11" ht="18" customHeight="1">
      <c r="A48" s="48">
        <v>51</v>
      </c>
      <c r="B48" s="52" t="s">
        <v>19</v>
      </c>
      <c r="C48" s="52">
        <v>6</v>
      </c>
      <c r="D48" s="47">
        <f>INDEX('1. závod'!$A:$BN,$C48+3,INDEX('Základní list'!$B:$B,MATCH($B48,'Základní list'!$A:$A,0),1))</f>
        <v>0</v>
      </c>
      <c r="E48" s="47">
        <f>INDEX('1. závod'!$A:$BN,$C48+3,INDEX('Základní list'!$B:$B,MATCH($B48,'Základní list'!$A:$A,0),1)+2)</f>
        <v>6.5</v>
      </c>
      <c r="F48" s="49" t="str">
        <f>INDEX('1. závod'!$A:$BN,$C48+3,INDEX('Základní list'!$B:$B,MATCH($B48,'Základní list'!$A:$A,0),1)-1)</f>
        <v>Biernat Jozef</v>
      </c>
      <c r="G48" s="52" t="s">
        <v>19</v>
      </c>
      <c r="H48" s="52">
        <v>7</v>
      </c>
      <c r="I48" s="47" t="e">
        <f>INDEX(#REF!,$H48+3,INDEX('Základní list'!$B:$B,MATCH($G48,'Základní list'!$A:$A,0),1))</f>
        <v>#REF!</v>
      </c>
      <c r="J48" s="47" t="e">
        <f>INDEX(#REF!,$H48+3,INDEX('Základní list'!$B:$B,MATCH($G48,'Základní list'!$A:$A,0),1)+2)</f>
        <v>#REF!</v>
      </c>
      <c r="K48" s="49" t="e">
        <f>INDEX(#REF!,$H48+3,INDEX('Základní list'!$B:$B,MATCH($G48,'Základní list'!$A:$A,0),1)-1)</f>
        <v>#REF!</v>
      </c>
    </row>
    <row r="49" spans="1:11" ht="18" customHeight="1">
      <c r="A49" s="48">
        <v>52</v>
      </c>
      <c r="B49" s="52" t="s">
        <v>19</v>
      </c>
      <c r="C49" s="52">
        <v>7</v>
      </c>
      <c r="D49" s="47">
        <f>INDEX('1. závod'!$A:$BN,$C49+3,INDEX('Základní list'!$B:$B,MATCH($B49,'Základní list'!$A:$A,0),1))</f>
        <v>0</v>
      </c>
      <c r="E49" s="47">
        <f>INDEX('1. závod'!$A:$BN,$C49+3,INDEX('Základní list'!$B:$B,MATCH($B49,'Základní list'!$A:$A,0),1)+2)</f>
        <v>6.5</v>
      </c>
      <c r="F49" s="49" t="str">
        <f>INDEX('1. závod'!$A:$BN,$C49+3,INDEX('Základní list'!$B:$B,MATCH($B49,'Základní list'!$A:$A,0),1)-1)</f>
        <v>Hrabal Pavel</v>
      </c>
      <c r="G49" s="52" t="s">
        <v>19</v>
      </c>
      <c r="H49" s="52">
        <v>8</v>
      </c>
      <c r="I49" s="47" t="e">
        <f>INDEX(#REF!,$H49+3,INDEX('Základní list'!$B:$B,MATCH($G49,'Základní list'!$A:$A,0),1))</f>
        <v>#REF!</v>
      </c>
      <c r="J49" s="47" t="e">
        <f>INDEX(#REF!,$H49+3,INDEX('Základní list'!$B:$B,MATCH($G49,'Základní list'!$A:$A,0),1)+2)</f>
        <v>#REF!</v>
      </c>
      <c r="K49" s="49" t="e">
        <f>INDEX(#REF!,$H49+3,INDEX('Základní list'!$B:$B,MATCH($G49,'Základní list'!$A:$A,0),1)-1)</f>
        <v>#REF!</v>
      </c>
    </row>
    <row r="50" spans="1:11" ht="18" customHeight="1">
      <c r="A50" s="48">
        <v>53</v>
      </c>
      <c r="B50" s="52" t="s">
        <v>19</v>
      </c>
      <c r="C50" s="52">
        <v>8</v>
      </c>
      <c r="D50" s="47">
        <f>INDEX('1. závod'!$A:$BN,$C50+3,INDEX('Základní list'!$B:$B,MATCH($B50,'Základní list'!$A:$A,0),1))</f>
        <v>0</v>
      </c>
      <c r="E50" s="47">
        <f>INDEX('1. závod'!$A:$BN,$C50+3,INDEX('Základní list'!$B:$B,MATCH($B50,'Základní list'!$A:$A,0),1)+2)</f>
        <v>6.5</v>
      </c>
      <c r="F50" s="49" t="str">
        <f>INDEX('1. závod'!$A:$BN,$C50+3,INDEX('Základní list'!$B:$B,MATCH($B50,'Základní list'!$A:$A,0),1)-1)</f>
        <v>Kabourek Václav</v>
      </c>
      <c r="G50" s="52" t="s">
        <v>19</v>
      </c>
      <c r="H50" s="52">
        <v>9</v>
      </c>
      <c r="I50" s="47" t="e">
        <f>INDEX(#REF!,$H50+3,INDEX('Základní list'!$B:$B,MATCH($G50,'Základní list'!$A:$A,0),1))</f>
        <v>#REF!</v>
      </c>
      <c r="J50" s="47" t="e">
        <f>INDEX(#REF!,$H50+3,INDEX('Základní list'!$B:$B,MATCH($G50,'Základní list'!$A:$A,0),1)+2)</f>
        <v>#REF!</v>
      </c>
      <c r="K50" s="49" t="e">
        <f>INDEX(#REF!,$H50+3,INDEX('Základní list'!$B:$B,MATCH($G50,'Základní list'!$A:$A,0),1)-1)</f>
        <v>#REF!</v>
      </c>
    </row>
    <row r="51" spans="1:11" ht="18" customHeight="1">
      <c r="A51" s="48">
        <v>54</v>
      </c>
      <c r="B51" s="52" t="s">
        <v>19</v>
      </c>
      <c r="C51" s="52">
        <v>9</v>
      </c>
      <c r="D51" s="47">
        <f>INDEX('1. závod'!$A:$BN,$C51+3,INDEX('Základní list'!$B:$B,MATCH($B51,'Základní list'!$A:$A,0),1))</f>
        <v>0</v>
      </c>
      <c r="E51" s="47">
        <f>INDEX('1. závod'!$A:$BN,$C51+3,INDEX('Základní list'!$B:$B,MATCH($B51,'Základní list'!$A:$A,0),1)+2)</f>
        <v>6.5</v>
      </c>
      <c r="F51" s="49" t="str">
        <f>INDEX('1. závod'!$A:$BN,$C51+3,INDEX('Základní list'!$B:$B,MATCH($B51,'Základní list'!$A:$A,0),1)-1)</f>
        <v>Hlína Václav</v>
      </c>
      <c r="G51" s="52" t="s">
        <v>19</v>
      </c>
      <c r="H51" s="52">
        <v>10</v>
      </c>
      <c r="I51" s="47" t="e">
        <f>INDEX(#REF!,$H51+3,INDEX('Základní list'!$B:$B,MATCH($G51,'Základní list'!$A:$A,0),1))</f>
        <v>#REF!</v>
      </c>
      <c r="J51" s="47" t="e">
        <f>INDEX(#REF!,$H51+3,INDEX('Základní list'!$B:$B,MATCH($G51,'Základní list'!$A:$A,0),1)+2)</f>
        <v>#REF!</v>
      </c>
      <c r="K51" s="49" t="e">
        <f>INDEX(#REF!,$H51+3,INDEX('Základní list'!$B:$B,MATCH($G51,'Základní list'!$A:$A,0),1)-1)</f>
        <v>#REF!</v>
      </c>
    </row>
    <row r="52" spans="1:11" ht="18" customHeight="1">
      <c r="A52" s="48">
        <v>55</v>
      </c>
      <c r="B52" s="52" t="s">
        <v>19</v>
      </c>
      <c r="C52" s="52">
        <v>10</v>
      </c>
      <c r="D52" s="47">
        <f>INDEX('1. závod'!$A:$BN,$C52+3,INDEX('Základní list'!$B:$B,MATCH($B52,'Základní list'!$A:$A,0),1))</f>
        <v>0</v>
      </c>
      <c r="E52" s="47">
        <f>INDEX('1. závod'!$A:$BN,$C52+3,INDEX('Základní list'!$B:$B,MATCH($B52,'Základní list'!$A:$A,0),1)+2)</f>
        <v>6.5</v>
      </c>
      <c r="F52" s="49" t="str">
        <f>INDEX('1. závod'!$A:$BN,$C52+3,INDEX('Základní list'!$B:$B,MATCH($B52,'Základní list'!$A:$A,0),1)-1)</f>
        <v>Kuchař Petr</v>
      </c>
      <c r="G52" s="52" t="s">
        <v>19</v>
      </c>
      <c r="H52" s="52">
        <v>11</v>
      </c>
      <c r="I52" s="47" t="e">
        <f>INDEX(#REF!,$H52+3,INDEX('Základní list'!$B:$B,MATCH($G52,'Základní list'!$A:$A,0),1))</f>
        <v>#REF!</v>
      </c>
      <c r="J52" s="47" t="e">
        <f>INDEX(#REF!,$H52+3,INDEX('Základní list'!$B:$B,MATCH($G52,'Základní list'!$A:$A,0),1)+2)</f>
        <v>#REF!</v>
      </c>
      <c r="K52" s="49" t="e">
        <f>INDEX(#REF!,$H52+3,INDEX('Základní list'!$B:$B,MATCH($G52,'Základní list'!$A:$A,0),1)-1)</f>
        <v>#REF!</v>
      </c>
    </row>
    <row r="53" spans="1:11" ht="18" customHeight="1">
      <c r="A53" s="48">
        <v>56</v>
      </c>
      <c r="B53" s="52" t="s">
        <v>19</v>
      </c>
      <c r="C53" s="52">
        <v>11</v>
      </c>
      <c r="D53" s="47">
        <f>INDEX('1. závod'!$A:$BN,$C53+3,INDEX('Základní list'!$B:$B,MATCH($B53,'Základní list'!$A:$A,0),1))</f>
        <v>0</v>
      </c>
      <c r="E53" s="47">
        <f>INDEX('1. závod'!$A:$BN,$C53+3,INDEX('Základní list'!$B:$B,MATCH($B53,'Základní list'!$A:$A,0),1)+2)</f>
        <v>6.5</v>
      </c>
      <c r="F53" s="49" t="str">
        <f>INDEX('1. závod'!$A:$BN,$C53+3,INDEX('Základní list'!$B:$B,MATCH($B53,'Základní list'!$A:$A,0),1)-1)</f>
        <v>Kadlec František</v>
      </c>
      <c r="G53" s="52" t="s">
        <v>19</v>
      </c>
      <c r="H53" s="52">
        <v>12</v>
      </c>
      <c r="I53" s="47" t="e">
        <f>INDEX(#REF!,$H53+3,INDEX('Základní list'!$B:$B,MATCH($G53,'Základní list'!$A:$A,0),1))</f>
        <v>#REF!</v>
      </c>
      <c r="J53" s="47" t="e">
        <f>INDEX(#REF!,$H53+3,INDEX('Základní list'!$B:$B,MATCH($G53,'Základní list'!$A:$A,0),1)+2)</f>
        <v>#REF!</v>
      </c>
      <c r="K53" s="49" t="e">
        <f>INDEX(#REF!,$H53+3,INDEX('Základní list'!$B:$B,MATCH($G53,'Základní list'!$A:$A,0),1)-1)</f>
        <v>#REF!</v>
      </c>
    </row>
    <row r="54" spans="1:11" ht="18" customHeight="1">
      <c r="A54" s="48">
        <v>57</v>
      </c>
      <c r="B54" s="52" t="s">
        <v>19</v>
      </c>
      <c r="C54" s="52">
        <v>12</v>
      </c>
      <c r="D54" s="47">
        <f>INDEX('1. závod'!$A:$BN,$C54+3,INDEX('Základní list'!$B:$B,MATCH($B54,'Základní list'!$A:$A,0),1))</f>
        <v>0</v>
      </c>
      <c r="E54" s="47">
        <f>INDEX('1. závod'!$A:$BN,$C54+3,INDEX('Základní list'!$B:$B,MATCH($B54,'Základní list'!$A:$A,0),1)+2)</f>
      </c>
      <c r="F54" s="49">
        <f>INDEX('1. závod'!$A:$BN,$C54+3,INDEX('Základní list'!$B:$B,MATCH($B54,'Základní list'!$A:$A,0),1)-1)</f>
      </c>
      <c r="G54" s="52" t="s">
        <v>19</v>
      </c>
      <c r="H54" s="52">
        <v>13</v>
      </c>
      <c r="I54" s="47" t="e">
        <f>INDEX(#REF!,$H54+3,INDEX('Základní list'!$B:$B,MATCH($G54,'Základní list'!$A:$A,0),1))</f>
        <v>#REF!</v>
      </c>
      <c r="J54" s="47" t="e">
        <f>INDEX(#REF!,$H54+3,INDEX('Základní list'!$B:$B,MATCH($G54,'Základní list'!$A:$A,0),1)+2)</f>
        <v>#REF!</v>
      </c>
      <c r="K54" s="49" t="e">
        <f>INDEX(#REF!,$H54+3,INDEX('Základní list'!$B:$B,MATCH($G54,'Základní list'!$A:$A,0),1)-1)</f>
        <v>#REF!</v>
      </c>
    </row>
    <row r="55" spans="1:11" ht="18" customHeight="1">
      <c r="A55" s="48">
        <v>58</v>
      </c>
      <c r="B55" s="52" t="s">
        <v>19</v>
      </c>
      <c r="C55" s="52">
        <v>13</v>
      </c>
      <c r="D55" s="47">
        <f>INDEX('1. závod'!$A:$BN,$C55+3,INDEX('Základní list'!$B:$B,MATCH($B55,'Základní list'!$A:$A,0),1))</f>
        <v>0</v>
      </c>
      <c r="E55" s="47">
        <f>INDEX('1. závod'!$A:$BN,$C55+3,INDEX('Základní list'!$B:$B,MATCH($B55,'Základní list'!$A:$A,0),1)+2)</f>
      </c>
      <c r="F55" s="49">
        <f>INDEX('1. závod'!$A:$BN,$C55+3,INDEX('Základní list'!$B:$B,MATCH($B55,'Základní list'!$A:$A,0),1)-1)</f>
      </c>
      <c r="G55" s="52" t="s">
        <v>19</v>
      </c>
      <c r="H55" s="52">
        <v>14</v>
      </c>
      <c r="I55" s="47" t="e">
        <f>INDEX(#REF!,$H55+3,INDEX('Základní list'!$B:$B,MATCH($G55,'Základní list'!$A:$A,0),1))</f>
        <v>#REF!</v>
      </c>
      <c r="J55" s="47" t="e">
        <f>INDEX(#REF!,$H55+3,INDEX('Základní list'!$B:$B,MATCH($G55,'Základní list'!$A:$A,0),1)+2)</f>
        <v>#REF!</v>
      </c>
      <c r="K55" s="49" t="e">
        <f>INDEX(#REF!,$H55+3,INDEX('Základní list'!$B:$B,MATCH($G55,'Základní list'!$A:$A,0),1)-1)</f>
        <v>#REF!</v>
      </c>
    </row>
    <row r="56" spans="2:8" ht="12.75">
      <c r="B56" s="51"/>
      <c r="C56" s="51"/>
      <c r="G56" s="51"/>
      <c r="H56" s="51"/>
    </row>
    <row r="57" spans="2:8" ht="12.75">
      <c r="B57" s="51"/>
      <c r="C57" s="51"/>
      <c r="G57" s="51"/>
      <c r="H57" s="51"/>
    </row>
    <row r="58" spans="2:8" ht="12.75">
      <c r="B58" s="51"/>
      <c r="C58" s="51"/>
      <c r="G58" s="51"/>
      <c r="H58" s="51"/>
    </row>
    <row r="59" spans="2:8" ht="12.75">
      <c r="B59" s="51"/>
      <c r="C59" s="51"/>
      <c r="G59" s="51"/>
      <c r="H59" s="51"/>
    </row>
    <row r="60" spans="2:8" ht="12.75">
      <c r="B60" s="51"/>
      <c r="C60" s="51"/>
      <c r="G60" s="51"/>
      <c r="H60" s="51"/>
    </row>
    <row r="61" spans="2:8" ht="12.75">
      <c r="B61" s="51"/>
      <c r="C61" s="51"/>
      <c r="G61" s="51"/>
      <c r="H61" s="51"/>
    </row>
    <row r="62" spans="2:8" ht="12.75">
      <c r="B62" s="51"/>
      <c r="C62" s="51"/>
      <c r="G62" s="51"/>
      <c r="H62" s="51"/>
    </row>
    <row r="63" spans="2:8" ht="12.75">
      <c r="B63" s="51"/>
      <c r="C63" s="51"/>
      <c r="G63" s="51"/>
      <c r="H63" s="51"/>
    </row>
    <row r="64" spans="2:8" ht="12.75">
      <c r="B64" s="51"/>
      <c r="C64" s="51"/>
      <c r="G64" s="51"/>
      <c r="H64" s="51"/>
    </row>
    <row r="65" spans="2:8" ht="12.75">
      <c r="B65" s="51"/>
      <c r="C65" s="51"/>
      <c r="G65" s="51"/>
      <c r="H65" s="51"/>
    </row>
    <row r="66" spans="2:8" ht="12.75">
      <c r="B66" s="51"/>
      <c r="C66" s="51"/>
      <c r="G66" s="51"/>
      <c r="H66" s="51"/>
    </row>
    <row r="67" spans="2:8" ht="12.75">
      <c r="B67" s="51"/>
      <c r="C67" s="51"/>
      <c r="G67" s="51"/>
      <c r="H67" s="51"/>
    </row>
    <row r="68" spans="2:8" ht="12.75">
      <c r="B68" s="51"/>
      <c r="C68" s="51"/>
      <c r="G68" s="51"/>
      <c r="H68" s="51"/>
    </row>
    <row r="69" spans="2:8" ht="12.75">
      <c r="B69" s="51"/>
      <c r="C69" s="51"/>
      <c r="G69" s="51"/>
      <c r="H69" s="51"/>
    </row>
    <row r="70" spans="2:8" ht="12.75">
      <c r="B70" s="51"/>
      <c r="C70" s="51"/>
      <c r="G70" s="51"/>
      <c r="H70" s="51"/>
    </row>
    <row r="71" spans="2:8" ht="12.75">
      <c r="B71" s="51"/>
      <c r="C71" s="51"/>
      <c r="G71" s="51"/>
      <c r="H71" s="51"/>
    </row>
    <row r="72" spans="2:8" ht="12.75">
      <c r="B72" s="51"/>
      <c r="C72" s="51"/>
      <c r="G72" s="51"/>
      <c r="H72" s="51"/>
    </row>
    <row r="73" spans="2:8" ht="12.75">
      <c r="B73" s="51"/>
      <c r="C73" s="51"/>
      <c r="G73" s="51"/>
      <c r="H73" s="51"/>
    </row>
    <row r="74" spans="2:8" ht="12.75">
      <c r="B74" s="51"/>
      <c r="C74" s="51"/>
      <c r="G74" s="51"/>
      <c r="H74" s="51"/>
    </row>
    <row r="75" spans="2:3" ht="12.75">
      <c r="B75" s="51"/>
      <c r="C75" s="51"/>
    </row>
    <row r="76" spans="2:3" ht="12.75">
      <c r="B76" s="51"/>
      <c r="C76" s="51"/>
    </row>
    <row r="77" spans="2:3" ht="12.75">
      <c r="B77" s="51"/>
      <c r="C77" s="51"/>
    </row>
    <row r="78" spans="2:3" ht="12.75">
      <c r="B78" s="51"/>
      <c r="C78" s="51"/>
    </row>
    <row r="79" spans="2:3" ht="12.75">
      <c r="B79" s="51"/>
      <c r="C79" s="51"/>
    </row>
    <row r="80" spans="2:3" ht="12.75">
      <c r="B80" s="51"/>
      <c r="C80" s="51"/>
    </row>
    <row r="81" spans="2:3" ht="12.75">
      <c r="B81" s="51"/>
      <c r="C81" s="51"/>
    </row>
    <row r="82" spans="2:3" ht="12.75">
      <c r="B82" s="51"/>
      <c r="C82" s="51"/>
    </row>
    <row r="83" spans="2:3" ht="12.75">
      <c r="B83" s="51"/>
      <c r="C83" s="51"/>
    </row>
    <row r="84" spans="2:3" ht="12.75">
      <c r="B84" s="51"/>
      <c r="C84" s="51"/>
    </row>
    <row r="85" spans="2:3" ht="12.75">
      <c r="B85" s="51"/>
      <c r="C85" s="51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2007-07-22T13:15:23Z</cp:lastPrinted>
  <dcterms:created xsi:type="dcterms:W3CDTF">2001-02-19T07:45:56Z</dcterms:created>
  <dcterms:modified xsi:type="dcterms:W3CDTF">2010-11-01T09:01:13Z</dcterms:modified>
  <cp:category/>
  <cp:version/>
  <cp:contentType/>
  <cp:contentStatus/>
</cp:coreProperties>
</file>