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4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Závod družstev" sheetId="5" r:id="rId5"/>
  </sheets>
  <definedNames>
    <definedName name="_xlnm._FilterDatabase" localSheetId="1" hidden="1">'Výsledková listina'!$A$8:$S$93</definedName>
    <definedName name="_xlnm._FilterDatabase" localSheetId="4" hidden="1">'Závod družstev'!$D$5:$P$96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1">'Výsledková listina'!$A$1:$P$95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<sst xmlns="http://schemas.openxmlformats.org/spreadsheetml/2006/main" count="476" uniqueCount="179">
  <si>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</si>
  <si>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</si>
  <si>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</si>
  <si>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</si>
  <si>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</si>
  <si>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</si>
  <si>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</si>
  <si>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</si>
  <si>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</si>
  <si>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</si>
  <si>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</si>
  <si>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</si>
  <si>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</si>
  <si>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</si>
  <si>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</si>
  <si>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</si>
  <si>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</si>
  <si>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</si>
  <si>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</si>
  <si>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</si>
  <si>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</si>
  <si>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</si>
  <si>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</si>
  <si>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</si>
  <si>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</si>
  <si>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</si>
  <si>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</si>
  <si>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</si>
  <si>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</si>
  <si>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</si>
  <si>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</si>
  <si>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</si>
  <si>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</si>
  <si>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</si>
  <si>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</si>
  <si>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</si>
  <si>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</si>
  <si>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</si>
  <si>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</si>
  <si>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</si>
  <si>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</si>
  <si>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</si>
  <si>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</si>
  <si>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</si>
  <si>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</si>
  <si>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</si>
  <si>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</si>
  <si>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</si>
  <si>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</si>
  <si>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</si>
  <si>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</si>
  <si>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</si>
  <si>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</si>
  <si>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</si>
  <si>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</si>
  <si>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</si>
  <si>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</si>
  <si>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</si>
  <si>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</si>
  <si>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</si>
  <si>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</si>
  <si>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</si>
  <si>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</si>
  <si>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</si>
  <si>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</si>
  <si>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</si>
  <si>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</si>
  <si>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</si>
  <si>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</si>
  <si>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</si>
  <si>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</si>
  <si>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</si>
  <si>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</si>
  <si>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</si>
  <si>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</si>
  <si>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</si>
  <si>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</si>
  <si>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</si>
  <si>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</si>
  <si>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</si>
  <si>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</si>
  <si>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</si>
  <si>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</si>
  <si>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</si>
  <si>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</si>
  <si>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</si>
  <si>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</si>
  <si>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Sponzor:</t>
  </si>
  <si>
    <t>Garant:</t>
  </si>
  <si>
    <t xml:space="preserve">MO </t>
  </si>
  <si>
    <t>MIVARDI FEEDER TEAM</t>
  </si>
  <si>
    <t>NORMARK-Fishing Feeder Team MO Uničov</t>
  </si>
  <si>
    <t>Raven Fishing Aussie MO ČRS Olomouc</t>
  </si>
  <si>
    <t>Azbeři</t>
  </si>
  <si>
    <t>MILO Feeder Team</t>
  </si>
  <si>
    <t>FAPS FEEDER TEAM</t>
  </si>
  <si>
    <t>DAIWA Sports Feeder team</t>
  </si>
  <si>
    <t>Feeder team Maver Ostrá Plzeň</t>
  </si>
  <si>
    <t>Kukající vlci RSK FeederKlub</t>
  </si>
  <si>
    <t>Hardy Feeder Team</t>
  </si>
  <si>
    <t>Feeder Team Český Šternberk</t>
  </si>
  <si>
    <t xml:space="preserve">RoyalBait Feeder Team </t>
  </si>
  <si>
    <t>Feeder TeamBraník Praha 4 RoyalBait</t>
  </si>
  <si>
    <t>KODYJAK FEEDER TEAM</t>
  </si>
  <si>
    <t>RSK KS-FISH Garbolino MO Jaroměř</t>
  </si>
  <si>
    <t>Kaprňák team</t>
  </si>
  <si>
    <t>RoyalBait IQ Team</t>
  </si>
  <si>
    <t>Rybářský kroužek</t>
  </si>
  <si>
    <t>AWA-SHIMA  MO MRS Třebíč Sarfix</t>
  </si>
  <si>
    <t>Přátelé ušlechtilého rybolovu</t>
  </si>
  <si>
    <t>Ouředniček Jiří</t>
  </si>
  <si>
    <t>Ouředniček Jan</t>
  </si>
  <si>
    <t>Stejskal Miroslav</t>
  </si>
  <si>
    <t>Bořuta Pavel</t>
  </si>
  <si>
    <t>Hrabal Vladimír</t>
  </si>
  <si>
    <t>Tychler Milan</t>
  </si>
  <si>
    <t>Vitásek Jiří</t>
  </si>
  <si>
    <t>Hanousek Václav</t>
  </si>
  <si>
    <t>Peřina Josef</t>
  </si>
  <si>
    <t>Hahn Petr</t>
  </si>
  <si>
    <t>Smutný Jiří</t>
  </si>
  <si>
    <t>Sofron Pavel</t>
  </si>
  <si>
    <t>Vávra Jiří</t>
  </si>
  <si>
    <t>Mihálik Boris</t>
  </si>
  <si>
    <t>Staněk Karel</t>
  </si>
  <si>
    <t>Tóth Petr</t>
  </si>
  <si>
    <t>Chalupa Ladislav</t>
  </si>
  <si>
    <t>Vinař René</t>
  </si>
  <si>
    <t>Kasl Luboš</t>
  </si>
  <si>
    <t>Stříbrský Viktor</t>
  </si>
  <si>
    <t>Srb Roman</t>
  </si>
  <si>
    <t>Douša Jan</t>
  </si>
  <si>
    <t>Šurgota Juraj</t>
  </si>
  <si>
    <t>Bromovský Petr</t>
  </si>
  <si>
    <t>Bartoň Roman</t>
  </si>
  <si>
    <t>Konopásek Jaroslav</t>
  </si>
  <si>
    <t>Štěpnička Milan</t>
  </si>
  <si>
    <t>Štěpnička Radek</t>
  </si>
  <si>
    <t>Baranka Vladimír</t>
  </si>
  <si>
    <t>František Koubek</t>
  </si>
  <si>
    <t>Kabourek Václav</t>
  </si>
  <si>
    <t>Štěpnička Martin</t>
  </si>
  <si>
    <t>Kuchař Petr</t>
  </si>
  <si>
    <t>Hlína Václav</t>
  </si>
  <si>
    <t>Nerad Rostislav</t>
  </si>
  <si>
    <t>Kodýdek Jiří</t>
  </si>
  <si>
    <t>Jurka Jiří</t>
  </si>
  <si>
    <t>Dušánek Bohuslav</t>
  </si>
  <si>
    <t>Sičák Pavel</t>
  </si>
  <si>
    <t>Kadlec Tomáš</t>
  </si>
  <si>
    <t>Havlíček Petr</t>
  </si>
  <si>
    <t>Funda Petr</t>
  </si>
  <si>
    <t>Vodička Milan</t>
  </si>
  <si>
    <t>Zdvořáček David</t>
  </si>
  <si>
    <t>Pliml Jiří</t>
  </si>
  <si>
    <t>Skála Petr</t>
  </si>
  <si>
    <t>Kuneš Luboš</t>
  </si>
  <si>
    <t>Matas Miroslav</t>
  </si>
  <si>
    <t>Černý Radek</t>
  </si>
  <si>
    <t>Ševčík Ladislav</t>
  </si>
  <si>
    <t>Oliva Vladimír</t>
  </si>
  <si>
    <t>Nocar Pavel</t>
  </si>
  <si>
    <t>Kříž Petr</t>
  </si>
  <si>
    <t>Soukup Michal</t>
  </si>
  <si>
    <t>Radana Srbová</t>
  </si>
  <si>
    <r>
      <t>revír 461 024, DYJE 5</t>
    </r>
    <r>
      <rPr>
        <sz val="10"/>
        <color indexed="63"/>
        <rFont val="Arial"/>
        <family val="2"/>
      </rPr>
      <t>.</t>
    </r>
  </si>
  <si>
    <t>1.liga LRU Feeder</t>
  </si>
  <si>
    <t>11. - 12. září 2010</t>
  </si>
  <si>
    <t>RS MRS</t>
  </si>
  <si>
    <t> Radek Černý</t>
  </si>
  <si>
    <t>Novák Martin</t>
  </si>
  <si>
    <t>Sládek Petr</t>
  </si>
  <si>
    <t>Omamik Jan</t>
  </si>
  <si>
    <t>Tůma David</t>
  </si>
  <si>
    <t>Čečil Lukáš</t>
  </si>
  <si>
    <t>N</t>
  </si>
  <si>
    <t>Komárek Sven</t>
  </si>
  <si>
    <t>Pelíšek František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</si>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</sst>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 quotePrefix="1">
      <alignment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9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 wrapText="1"/>
      <protection hidden="1" locked="0"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34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32" xfId="0" applyFont="1" applyBorder="1" applyAlignment="1" applyProtection="1">
      <alignment horizontal="left" vertical="center" wrapText="1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5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25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3" xfId="0" applyFont="1" applyFill="1" applyBorder="1" applyAlignment="1" applyProtection="1">
      <alignment horizontal="left" vertical="center"/>
      <protection hidden="1" locked="0"/>
    </xf>
    <xf numFmtId="0" fontId="1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5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right" vertical="center"/>
      <protection hidden="1" locked="0"/>
    </xf>
    <xf numFmtId="0" fontId="1" fillId="33" borderId="40" xfId="0" applyFont="1" applyFill="1" applyBorder="1" applyAlignment="1" applyProtection="1">
      <alignment horizontal="right" vertical="center"/>
      <protection hidden="1" locked="0"/>
    </xf>
    <xf numFmtId="0" fontId="1" fillId="33" borderId="17" xfId="0" applyFont="1" applyFill="1" applyBorder="1" applyAlignment="1" applyProtection="1">
      <alignment horizontal="right" vertical="center"/>
      <protection hidden="1" locked="0"/>
    </xf>
    <xf numFmtId="0" fontId="1" fillId="33" borderId="45" xfId="0" applyFont="1" applyFill="1" applyBorder="1" applyAlignment="1" applyProtection="1">
      <alignment horizontal="right"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 locked="0"/>
    </xf>
    <xf numFmtId="0" fontId="1" fillId="33" borderId="21" xfId="0" applyFont="1" applyFill="1" applyBorder="1" applyAlignment="1" applyProtection="1">
      <alignment horizontal="right" vertical="center"/>
      <protection hidden="1" locked="0"/>
    </xf>
    <xf numFmtId="0" fontId="1" fillId="0" borderId="49" xfId="0" applyFont="1" applyFill="1" applyBorder="1" applyAlignment="1" applyProtection="1">
      <alignment horizontal="left" vertical="center"/>
      <protection hidden="1" locked="0"/>
    </xf>
    <xf numFmtId="0" fontId="1" fillId="0" borderId="33" xfId="0" applyFont="1" applyFill="1" applyBorder="1" applyAlignment="1" applyProtection="1">
      <alignment horizontal="left" vertical="center"/>
      <protection hidden="1" locked="0"/>
    </xf>
    <xf numFmtId="0" fontId="1" fillId="0" borderId="18" xfId="0" applyFont="1" applyFill="1" applyBorder="1" applyAlignment="1" applyProtection="1">
      <alignment horizontal="left" vertical="center"/>
      <protection hidden="1" locked="0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33" xfId="0" applyFont="1" applyBorder="1" applyAlignment="1" applyProtection="1">
      <alignment horizontal="left" vertical="center"/>
      <protection hidden="1" locked="0"/>
    </xf>
    <xf numFmtId="0" fontId="1" fillId="0" borderId="50" xfId="0" applyFont="1" applyFill="1" applyBorder="1" applyAlignment="1" applyProtection="1">
      <alignment horizontal="center" vertical="center"/>
      <protection hidden="1" locked="0"/>
    </xf>
    <xf numFmtId="0" fontId="1" fillId="0" borderId="49" xfId="0" applyFont="1" applyBorder="1" applyAlignment="1" applyProtection="1">
      <alignment horizontal="left" vertical="center"/>
      <protection hidden="1" locked="0"/>
    </xf>
    <xf numFmtId="0" fontId="1" fillId="0" borderId="51" xfId="0" applyFont="1" applyBorder="1" applyAlignment="1" applyProtection="1">
      <alignment vertical="center"/>
      <protection hidden="1" locked="0"/>
    </xf>
    <xf numFmtId="0" fontId="1" fillId="0" borderId="14" xfId="0" applyFont="1" applyBorder="1" applyAlignment="1" applyProtection="1">
      <alignment vertical="center"/>
      <protection hidden="1" locked="0"/>
    </xf>
    <xf numFmtId="0" fontId="1" fillId="0" borderId="15" xfId="0" applyFont="1" applyBorder="1" applyAlignment="1" applyProtection="1">
      <alignment vertical="center"/>
      <protection hidden="1" locked="0"/>
    </xf>
    <xf numFmtId="0" fontId="1" fillId="0" borderId="52" xfId="0" applyFont="1" applyFill="1" applyBorder="1" applyAlignment="1" applyProtection="1">
      <alignment horizontal="center" vertical="center"/>
      <protection hidden="1" locked="0"/>
    </xf>
    <xf numFmtId="0" fontId="1" fillId="0" borderId="53" xfId="0" applyFont="1" applyFill="1" applyBorder="1" applyAlignment="1" applyProtection="1">
      <alignment horizontal="center" vertical="center"/>
      <protection hidden="1" locked="0"/>
    </xf>
    <xf numFmtId="0" fontId="1" fillId="0" borderId="54" xfId="0" applyFont="1" applyFill="1" applyBorder="1" applyAlignment="1" applyProtection="1">
      <alignment horizontal="center" vertical="center"/>
      <protection hidden="1" locked="0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vertical="center"/>
      <protection hidden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 applyProtection="1">
      <alignment vertical="center"/>
      <protection hidden="1" locked="0"/>
    </xf>
    <xf numFmtId="0" fontId="1" fillId="0" borderId="57" xfId="0" applyFont="1" applyBorder="1" applyAlignment="1" applyProtection="1">
      <alignment vertical="center"/>
      <protection hidden="1"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" fillId="34" borderId="51" xfId="0" applyFont="1" applyFill="1" applyBorder="1" applyAlignment="1" applyProtection="1">
      <alignment vertical="center"/>
      <protection hidden="1" locked="0"/>
    </xf>
    <xf numFmtId="0" fontId="1" fillId="34" borderId="14" xfId="0" applyFont="1" applyFill="1" applyBorder="1" applyAlignment="1" applyProtection="1">
      <alignment vertical="center"/>
      <protection hidden="1" locked="0"/>
    </xf>
    <xf numFmtId="0" fontId="1" fillId="34" borderId="57" xfId="0" applyFont="1" applyFill="1" applyBorder="1" applyAlignment="1" applyProtection="1">
      <alignment vertical="center"/>
      <protection hidden="1" locked="0"/>
    </xf>
    <xf numFmtId="0" fontId="1" fillId="34" borderId="15" xfId="0" applyFont="1" applyFill="1" applyBorder="1" applyAlignment="1" applyProtection="1">
      <alignment vertical="center"/>
      <protection hidden="1" locked="0"/>
    </xf>
    <xf numFmtId="0" fontId="1" fillId="34" borderId="15" xfId="0" applyFont="1" applyFill="1" applyBorder="1" applyAlignment="1">
      <alignment/>
    </xf>
    <xf numFmtId="0" fontId="1" fillId="34" borderId="12" xfId="0" applyFont="1" applyFill="1" applyBorder="1" applyAlignment="1" applyProtection="1">
      <alignment vertical="center"/>
      <protection hidden="1" locked="0"/>
    </xf>
    <xf numFmtId="0" fontId="1" fillId="35" borderId="13" xfId="0" applyFont="1" applyFill="1" applyBorder="1" applyAlignment="1" applyProtection="1">
      <alignment horizontal="center" vertical="center"/>
      <protection hidden="1" locked="0"/>
    </xf>
    <xf numFmtId="0" fontId="1" fillId="35" borderId="29" xfId="0" applyFont="1" applyFill="1" applyBorder="1" applyAlignment="1" applyProtection="1">
      <alignment horizontal="center" vertical="center"/>
      <protection hidden="1" locked="0"/>
    </xf>
    <xf numFmtId="0" fontId="1" fillId="35" borderId="58" xfId="0" applyFont="1" applyFill="1" applyBorder="1" applyAlignment="1" applyProtection="1">
      <alignment horizontal="center" vertical="center"/>
      <protection hidden="1" locked="0"/>
    </xf>
    <xf numFmtId="0" fontId="1" fillId="35" borderId="59" xfId="0" applyFont="1" applyFill="1" applyBorder="1" applyAlignment="1" applyProtection="1">
      <alignment horizontal="center" vertical="center"/>
      <protection hidden="1" locked="0"/>
    </xf>
    <xf numFmtId="0" fontId="1" fillId="35" borderId="25" xfId="0" applyFont="1" applyFill="1" applyBorder="1" applyAlignment="1" applyProtection="1">
      <alignment horizontal="center" vertical="center"/>
      <protection hidden="1" locked="0"/>
    </xf>
    <xf numFmtId="0" fontId="1" fillId="35" borderId="60" xfId="0" applyFont="1" applyFill="1" applyBorder="1" applyAlignment="1" applyProtection="1">
      <alignment horizontal="center" vertical="center"/>
      <protection hidden="1" locked="0"/>
    </xf>
    <xf numFmtId="0" fontId="1" fillId="35" borderId="55" xfId="0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34" borderId="51" xfId="0" applyFont="1" applyFill="1" applyBorder="1" applyAlignment="1">
      <alignment/>
    </xf>
    <xf numFmtId="0" fontId="1" fillId="2" borderId="21" xfId="0" applyFont="1" applyFill="1" applyBorder="1" applyAlignment="1" applyProtection="1">
      <alignment horizontal="right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 locked="0"/>
    </xf>
    <xf numFmtId="0" fontId="1" fillId="2" borderId="20" xfId="0" applyFont="1" applyFill="1" applyBorder="1" applyAlignment="1" applyProtection="1">
      <alignment horizontal="center" vertical="center"/>
      <protection hidden="1" locked="0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15" borderId="22" xfId="0" applyFont="1" applyFill="1" applyBorder="1" applyAlignment="1" applyProtection="1">
      <alignment horizontal="center" vertical="center"/>
      <protection hidden="1" locked="0"/>
    </xf>
    <xf numFmtId="0" fontId="1" fillId="15" borderId="21" xfId="0" applyFont="1" applyFill="1" applyBorder="1" applyAlignment="1" applyProtection="1">
      <alignment horizontal="center" vertical="center"/>
      <protection hidden="1" locked="0"/>
    </xf>
    <xf numFmtId="0" fontId="1" fillId="15" borderId="20" xfId="0" applyFont="1" applyFill="1" applyBorder="1" applyAlignment="1" applyProtection="1">
      <alignment horizontal="right" vertical="center"/>
      <protection hidden="1"/>
    </xf>
    <xf numFmtId="0" fontId="1" fillId="15" borderId="24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>
      <alignment/>
    </xf>
    <xf numFmtId="0" fontId="1" fillId="34" borderId="57" xfId="0" applyFont="1" applyFill="1" applyBorder="1" applyAlignment="1">
      <alignment/>
    </xf>
    <xf numFmtId="0" fontId="1" fillId="2" borderId="22" xfId="0" applyFont="1" applyFill="1" applyBorder="1" applyAlignment="1" applyProtection="1">
      <alignment horizontal="center" vertical="center"/>
      <protection hidden="1" locked="0"/>
    </xf>
    <xf numFmtId="0" fontId="1" fillId="2" borderId="21" xfId="0" applyFont="1" applyFill="1" applyBorder="1" applyAlignment="1" applyProtection="1">
      <alignment horizontal="center" vertical="center"/>
      <protection hidden="1" locked="0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15" borderId="21" xfId="0" applyFont="1" applyFill="1" applyBorder="1" applyAlignment="1" applyProtection="1">
      <alignment horizontal="right" vertical="center"/>
      <protection hidden="1"/>
    </xf>
    <xf numFmtId="0" fontId="1" fillId="15" borderId="23" xfId="0" applyFont="1" applyFill="1" applyBorder="1" applyAlignment="1" applyProtection="1">
      <alignment horizontal="center" vertical="center"/>
      <protection hidden="1"/>
    </xf>
    <xf numFmtId="1" fontId="1" fillId="33" borderId="20" xfId="47" applyNumberFormat="1" applyFont="1" applyFill="1" applyBorder="1" applyAlignment="1" applyProtection="1">
      <alignment horizontal="right" vertical="center"/>
      <protection hidden="1" locked="0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right" vertical="center"/>
      <protection hidden="1"/>
    </xf>
    <xf numFmtId="0" fontId="1" fillId="0" borderId="62" xfId="0" applyFont="1" applyBorder="1" applyAlignment="1" applyProtection="1">
      <alignment horizontal="right" vertical="center"/>
      <protection hidden="1"/>
    </xf>
    <xf numFmtId="0" fontId="1" fillId="0" borderId="29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66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 textRotation="90" wrapText="1"/>
      <protection hidden="1"/>
    </xf>
    <xf numFmtId="0" fontId="1" fillId="0" borderId="67" xfId="0" applyFont="1" applyBorder="1" applyAlignment="1" applyProtection="1">
      <alignment horizontal="center" vertical="center"/>
      <protection hidden="1"/>
    </xf>
    <xf numFmtId="0" fontId="1" fillId="0" borderId="68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52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 wrapText="1"/>
      <protection hidden="1"/>
    </xf>
    <xf numFmtId="0" fontId="1" fillId="0" borderId="75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2" fillId="0" borderId="76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54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77" xfId="0" applyFont="1" applyBorder="1" applyAlignment="1" applyProtection="1">
      <alignment horizontal="center"/>
      <protection hidden="1" locked="0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76" xfId="0" applyFont="1" applyBorder="1" applyAlignment="1" applyProtection="1">
      <alignment horizontal="center" vertical="center" wrapText="1"/>
      <protection hidden="1" locked="0"/>
    </xf>
    <xf numFmtId="0" fontId="1" fillId="0" borderId="54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66" xfId="0" applyFont="1" applyBorder="1" applyAlignment="1" applyProtection="1">
      <alignment horizontal="center" vertical="center"/>
      <protection hidden="1" locked="0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33" borderId="76" xfId="0" applyFont="1" applyFill="1" applyBorder="1" applyAlignment="1" applyProtection="1">
      <alignment horizontal="center" vertical="center" wrapText="1"/>
      <protection hidden="1" locked="0"/>
    </xf>
    <xf numFmtId="0" fontId="1" fillId="33" borderId="54" xfId="0" applyFont="1" applyFill="1" applyBorder="1" applyAlignment="1" applyProtection="1">
      <alignment horizontal="center" vertical="center" wrapText="1"/>
      <protection hidden="1" locked="0"/>
    </xf>
    <xf numFmtId="0" fontId="1" fillId="33" borderId="52" xfId="0" applyFont="1" applyFill="1" applyBorder="1" applyAlignment="1" applyProtection="1">
      <alignment horizontal="center" vertical="center" wrapText="1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66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2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60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61" xfId="0" applyFont="1" applyFill="1" applyBorder="1" applyAlignment="1" applyProtection="1">
      <alignment horizontal="left" vertical="center" wrapText="1"/>
      <protection hidden="1"/>
    </xf>
    <xf numFmtId="0" fontId="0" fillId="0" borderId="20" xfId="0" applyFont="1" applyFill="1" applyBorder="1" applyAlignment="1" applyProtection="1">
      <alignment horizontal="right" vertical="center"/>
      <protection hidden="1"/>
    </xf>
    <xf numFmtId="0" fontId="0" fillId="0" borderId="2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52" xfId="0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7" xfId="0" applyFont="1" applyFill="1" applyBorder="1" applyAlignment="1" applyProtection="1">
      <alignment horizontal="center" vertical="center"/>
      <protection hidden="1" locked="0"/>
    </xf>
    <xf numFmtId="0" fontId="1" fillId="0" borderId="55" xfId="0" applyFont="1" applyBorder="1" applyAlignment="1" applyProtection="1">
      <alignment horizontal="center" vertical="center"/>
      <protection hidden="1" locked="0"/>
    </xf>
    <xf numFmtId="1" fontId="1" fillId="33" borderId="17" xfId="47" applyNumberFormat="1" applyFont="1" applyFill="1" applyBorder="1" applyAlignment="1" applyProtection="1">
      <alignment horizontal="right" vertical="center"/>
      <protection hidden="1" locked="0"/>
    </xf>
    <xf numFmtId="0" fontId="1" fillId="0" borderId="19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200" t="s">
        <v>33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3:5" ht="12.75">
      <c r="C2" s="201" t="s">
        <v>10</v>
      </c>
      <c r="D2" s="201"/>
      <c r="E2" s="160" t="s">
        <v>165</v>
      </c>
    </row>
    <row r="3" spans="3:5" ht="15.75">
      <c r="C3" s="201" t="s">
        <v>11</v>
      </c>
      <c r="D3" s="201"/>
      <c r="E3" s="54" t="s">
        <v>166</v>
      </c>
    </row>
    <row r="4" spans="3:5" ht="12.75">
      <c r="C4" s="201" t="s">
        <v>34</v>
      </c>
      <c r="D4" s="201"/>
      <c r="E4" s="160" t="s">
        <v>167</v>
      </c>
    </row>
    <row r="5" spans="3:5" ht="12.75">
      <c r="C5" s="201" t="s">
        <v>87</v>
      </c>
      <c r="D5" s="201"/>
      <c r="E5" s="161" t="s">
        <v>168</v>
      </c>
    </row>
    <row r="6" spans="3:5" ht="15.75">
      <c r="C6" s="201" t="s">
        <v>35</v>
      </c>
      <c r="D6" s="201"/>
      <c r="E6" s="66" t="s">
        <v>164</v>
      </c>
    </row>
    <row r="7" spans="2:5" ht="12.75">
      <c r="B7" s="13"/>
      <c r="C7" s="194"/>
      <c r="D7" s="194"/>
      <c r="E7" s="194"/>
    </row>
    <row r="8" spans="1:14" ht="12.75" customHeight="1">
      <c r="A8" s="195" t="s">
        <v>30</v>
      </c>
      <c r="B8" s="195" t="s">
        <v>32</v>
      </c>
      <c r="C8" s="203" t="s">
        <v>36</v>
      </c>
      <c r="D8" s="204"/>
      <c r="E8" s="195" t="s">
        <v>39</v>
      </c>
      <c r="F8" s="195"/>
      <c r="G8" s="195"/>
      <c r="H8" s="195"/>
      <c r="I8" s="199" t="s">
        <v>40</v>
      </c>
      <c r="J8" s="199"/>
      <c r="K8" s="199" t="s">
        <v>41</v>
      </c>
      <c r="L8" s="199"/>
      <c r="M8" s="199" t="s">
        <v>46</v>
      </c>
      <c r="N8" s="199"/>
    </row>
    <row r="9" spans="1:14" s="47" customFormat="1" ht="25.5">
      <c r="A9" s="195"/>
      <c r="B9" s="195"/>
      <c r="C9" s="48" t="s">
        <v>50</v>
      </c>
      <c r="D9" s="48" t="s">
        <v>51</v>
      </c>
      <c r="E9" s="195"/>
      <c r="F9" s="195"/>
      <c r="G9" s="195"/>
      <c r="H9" s="195"/>
      <c r="I9" s="48" t="s">
        <v>42</v>
      </c>
      <c r="J9" s="48" t="s">
        <v>43</v>
      </c>
      <c r="K9" s="48" t="s">
        <v>45</v>
      </c>
      <c r="L9" s="48" t="s">
        <v>44</v>
      </c>
      <c r="M9" s="48" t="s">
        <v>45</v>
      </c>
      <c r="N9" s="48" t="s">
        <v>44</v>
      </c>
    </row>
    <row r="10" spans="1:14" s="47" customFormat="1" ht="15.75">
      <c r="A10" s="202" t="s">
        <v>37</v>
      </c>
      <c r="B10" s="202"/>
      <c r="C10" s="72">
        <f>SUM(C11:C23)</f>
        <v>60</v>
      </c>
      <c r="D10" s="72">
        <f>SUM(D11:D23)</f>
        <v>60</v>
      </c>
      <c r="E10" s="196"/>
      <c r="F10" s="197"/>
      <c r="G10" s="197"/>
      <c r="H10" s="198"/>
      <c r="I10" s="51">
        <f>SUM(I11:I23)</f>
        <v>132900</v>
      </c>
      <c r="J10" s="52">
        <f>IF(I10&gt;0,I10/$C10,"")</f>
        <v>2215</v>
      </c>
      <c r="K10" s="52">
        <f>SUM(K11:K23)</f>
        <v>422660</v>
      </c>
      <c r="L10" s="52">
        <f aca="true" t="shared" si="0" ref="L10:L23">IF(K10&gt;0,K10/$D10,"")</f>
        <v>7044.333333333333</v>
      </c>
      <c r="M10" s="52">
        <f>SUM(M11:M23)</f>
        <v>555560</v>
      </c>
      <c r="N10" s="52">
        <f>IF(M10&gt;0,M10/(SUM(C10:D10)),"")</f>
        <v>4629.666666666667</v>
      </c>
    </row>
    <row r="11" spans="1:14" ht="15.75">
      <c r="A11" s="50" t="s">
        <v>19</v>
      </c>
      <c r="B11" s="49">
        <v>3</v>
      </c>
      <c r="C11" s="73">
        <f>IF(ISBLANK($A11),"",COUNTA('1. závod'!$C$4:$C$28))</f>
        <v>10</v>
      </c>
      <c r="D11" s="73">
        <f>IF(ISBLANK($A11),"",COUNTA('2. závod'!$C$4:$C$28))</f>
        <v>10</v>
      </c>
      <c r="E11" s="195"/>
      <c r="F11" s="195"/>
      <c r="G11" s="195"/>
      <c r="H11" s="195"/>
      <c r="I11" s="53">
        <f>SUM('1. závod'!C:C)</f>
        <v>53900</v>
      </c>
      <c r="J11" s="52">
        <f aca="true" t="shared" si="1" ref="J11:J23">IF(I11&gt;0,I11/$C11,"")</f>
        <v>5390</v>
      </c>
      <c r="K11" s="53">
        <f>SUM('2. závod'!C:C)</f>
        <v>44840</v>
      </c>
      <c r="L11" s="52">
        <f t="shared" si="0"/>
        <v>4484</v>
      </c>
      <c r="M11" s="53">
        <f>SUM(I11,K11)</f>
        <v>98740</v>
      </c>
      <c r="N11" s="52">
        <f aca="true" t="shared" si="2" ref="N11:N23">IF(M11&gt;0,M11/(SUM(C11:D11)),"")</f>
        <v>4937</v>
      </c>
    </row>
    <row r="12" spans="1:14" ht="15.75">
      <c r="A12" s="50" t="s">
        <v>24</v>
      </c>
      <c r="B12" s="49">
        <f>IF(ISBLANK(A12),"",B11+5)</f>
        <v>8</v>
      </c>
      <c r="C12" s="73">
        <f>IF(ISBLANK($A12),"",COUNTA('1. závod'!$H$4:$H$28))</f>
        <v>10</v>
      </c>
      <c r="D12" s="73">
        <f>IF(ISBLANK($A12),"",COUNTA('2. závod'!$H$4:$H$28))</f>
        <v>10</v>
      </c>
      <c r="E12" s="195"/>
      <c r="F12" s="195"/>
      <c r="G12" s="195"/>
      <c r="H12" s="195"/>
      <c r="I12" s="53">
        <f>SUM('1. závod'!H:H)</f>
        <v>36380</v>
      </c>
      <c r="J12" s="52">
        <f t="shared" si="1"/>
        <v>3638</v>
      </c>
      <c r="K12" s="53">
        <f>SUM('2. závod'!H:H)</f>
        <v>54320</v>
      </c>
      <c r="L12" s="52">
        <f t="shared" si="0"/>
        <v>5432</v>
      </c>
      <c r="M12" s="53">
        <f aca="true" t="shared" si="3" ref="M12:M17">SUM(I12,K12)</f>
        <v>90700</v>
      </c>
      <c r="N12" s="52">
        <f t="shared" si="2"/>
        <v>4535</v>
      </c>
    </row>
    <row r="13" spans="1:14" ht="15.75">
      <c r="A13" s="50" t="s">
        <v>23</v>
      </c>
      <c r="B13" s="49">
        <f aca="true" t="shared" si="4" ref="B13:B23">IF(ISBLANK(A13),"",B12+5)</f>
        <v>13</v>
      </c>
      <c r="C13" s="73">
        <f>IF(ISBLANK($A13),"",COUNTA('1. závod'!$M$4:$M$28))</f>
        <v>10</v>
      </c>
      <c r="D13" s="73">
        <f>IF(ISBLANK($A13),"",COUNTA('2. závod'!$M$4:$M$28))</f>
        <v>10</v>
      </c>
      <c r="E13" s="195"/>
      <c r="F13" s="195"/>
      <c r="G13" s="195"/>
      <c r="H13" s="195"/>
      <c r="I13" s="53">
        <f>SUM('1. závod'!M:M)</f>
        <v>19740</v>
      </c>
      <c r="J13" s="52">
        <f t="shared" si="1"/>
        <v>1974</v>
      </c>
      <c r="K13" s="53">
        <f>SUM('2. závod'!M:M)</f>
        <v>67780</v>
      </c>
      <c r="L13" s="52">
        <f t="shared" si="0"/>
        <v>6778</v>
      </c>
      <c r="M13" s="53">
        <f t="shared" si="3"/>
        <v>87520</v>
      </c>
      <c r="N13" s="52">
        <f t="shared" si="2"/>
        <v>4376</v>
      </c>
    </row>
    <row r="14" spans="1:14" ht="15.75">
      <c r="A14" s="50" t="s">
        <v>20</v>
      </c>
      <c r="B14" s="49">
        <f t="shared" si="4"/>
        <v>18</v>
      </c>
      <c r="C14" s="73">
        <f>IF(ISBLANK($A14),"",COUNTA('1. závod'!$R$4:$R$28))</f>
        <v>10</v>
      </c>
      <c r="D14" s="73">
        <f>IF(ISBLANK($A14),"",COUNTA('2. závod'!$R$4:$R$28))</f>
        <v>10</v>
      </c>
      <c r="E14" s="195"/>
      <c r="F14" s="195"/>
      <c r="G14" s="195"/>
      <c r="H14" s="195"/>
      <c r="I14" s="53">
        <f>SUM('1. závod'!R:R)</f>
        <v>11900</v>
      </c>
      <c r="J14" s="52">
        <f t="shared" si="1"/>
        <v>1190</v>
      </c>
      <c r="K14" s="53">
        <f>SUM('2. závod'!R:R)</f>
        <v>97320</v>
      </c>
      <c r="L14" s="52">
        <f t="shared" si="0"/>
        <v>9732</v>
      </c>
      <c r="M14" s="53">
        <f t="shared" si="3"/>
        <v>109220</v>
      </c>
      <c r="N14" s="52">
        <f t="shared" si="2"/>
        <v>5461</v>
      </c>
    </row>
    <row r="15" spans="1:14" ht="15.75" outlineLevel="1">
      <c r="A15" s="50" t="s">
        <v>21</v>
      </c>
      <c r="B15" s="49">
        <f t="shared" si="4"/>
        <v>23</v>
      </c>
      <c r="C15" s="73">
        <f>IF(ISBLANK($A15),"",COUNTA('1. závod'!$W$4:$W$28))</f>
        <v>10</v>
      </c>
      <c r="D15" s="73">
        <f>IF(ISBLANK($A15),"",COUNTA('2. závod'!$W$4:$W$27))</f>
        <v>10</v>
      </c>
      <c r="E15" s="196"/>
      <c r="F15" s="197"/>
      <c r="G15" s="197"/>
      <c r="H15" s="198"/>
      <c r="I15" s="53">
        <f>SUM('1. závod'!W:W)</f>
        <v>1200</v>
      </c>
      <c r="J15" s="52">
        <f t="shared" si="1"/>
        <v>120</v>
      </c>
      <c r="K15" s="53">
        <f>SUM('2. závod'!W:W)</f>
        <v>118700</v>
      </c>
      <c r="L15" s="52">
        <f t="shared" si="0"/>
        <v>11870</v>
      </c>
      <c r="M15" s="53">
        <f t="shared" si="3"/>
        <v>119900</v>
      </c>
      <c r="N15" s="52">
        <f t="shared" si="2"/>
        <v>5995</v>
      </c>
    </row>
    <row r="16" spans="1:14" ht="15.75" outlineLevel="1">
      <c r="A16" s="50" t="s">
        <v>25</v>
      </c>
      <c r="B16" s="49">
        <f t="shared" si="4"/>
        <v>28</v>
      </c>
      <c r="C16" s="73">
        <f>IF(ISBLANK($A16),"",COUNTA('1. závod'!$AB$4:$AB$28))</f>
        <v>10</v>
      </c>
      <c r="D16" s="73">
        <f>IF(ISBLANK($A16),"",COUNTA('2. závod'!$AB$4:$AB$27))</f>
        <v>10</v>
      </c>
      <c r="E16" s="195"/>
      <c r="F16" s="195"/>
      <c r="G16" s="195"/>
      <c r="H16" s="195"/>
      <c r="I16" s="53">
        <f>SUM('1. závod'!AB:AB)</f>
        <v>9780</v>
      </c>
      <c r="J16" s="52">
        <f t="shared" si="1"/>
        <v>978</v>
      </c>
      <c r="K16" s="53">
        <f>SUM('2. závod'!AB:AB)</f>
        <v>39700</v>
      </c>
      <c r="L16" s="52">
        <f t="shared" si="0"/>
        <v>3970</v>
      </c>
      <c r="M16" s="53">
        <f t="shared" si="3"/>
        <v>49480</v>
      </c>
      <c r="N16" s="52">
        <f t="shared" si="2"/>
        <v>2474</v>
      </c>
    </row>
    <row r="17" spans="1:14" ht="0.75" customHeight="1" hidden="1" outlineLevel="1">
      <c r="A17" s="50" t="s">
        <v>22</v>
      </c>
      <c r="B17" s="49">
        <f t="shared" si="4"/>
        <v>33</v>
      </c>
      <c r="C17" s="73">
        <f>IF(ISBLANK($A17),"",COUNTA('1. závod'!$AG$4:$AG$28))</f>
        <v>0</v>
      </c>
      <c r="D17" s="73">
        <f>IF(ISBLANK($A17),"",COUNTA('2. závod'!$AG$4:$AG$27))</f>
        <v>0</v>
      </c>
      <c r="E17" s="195"/>
      <c r="F17" s="195"/>
      <c r="G17" s="195"/>
      <c r="H17" s="195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49</v>
      </c>
      <c r="B18" s="49">
        <f t="shared" si="4"/>
        <v>38</v>
      </c>
      <c r="C18" s="73">
        <f>IF(ISBLANK($A18),"",COUNTA('1. závod'!$AL$4:$AL$28))</f>
        <v>0</v>
      </c>
      <c r="D18" s="73">
        <f>IF(ISBLANK($A18),"",COUNTA('2. závod'!$AL$4:$AL$27))</f>
        <v>0</v>
      </c>
      <c r="E18" s="195"/>
      <c r="F18" s="195"/>
      <c r="G18" s="195"/>
      <c r="H18" s="195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54</v>
      </c>
      <c r="B19" s="49">
        <f t="shared" si="4"/>
        <v>43</v>
      </c>
      <c r="C19" s="73">
        <f>IF(ISBLANK($A19),"",COUNTA('1. závod'!$AQ$4:$AQ$28))</f>
        <v>0</v>
      </c>
      <c r="D19" s="73">
        <f>IF(ISBLANK($A19),"",COUNTA('2. závod'!$AQ$4:$AQ$27))</f>
        <v>0</v>
      </c>
      <c r="E19" s="195"/>
      <c r="F19" s="195"/>
      <c r="G19" s="195"/>
      <c r="H19" s="195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55</v>
      </c>
      <c r="B20" s="49">
        <f t="shared" si="4"/>
        <v>48</v>
      </c>
      <c r="C20" s="73">
        <f>IF(ISBLANK($A20),"",COUNTA('1. závod'!$AV$4:$AV$28))</f>
        <v>0</v>
      </c>
      <c r="D20" s="73">
        <f>IF(ISBLANK($A20),"",COUNTA('2. závod'!$AV$4:$AV$27))</f>
        <v>0</v>
      </c>
      <c r="E20" s="196"/>
      <c r="F20" s="197"/>
      <c r="G20" s="197"/>
      <c r="H20" s="198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56</v>
      </c>
      <c r="B21" s="49">
        <f t="shared" si="4"/>
        <v>53</v>
      </c>
      <c r="C21" s="73">
        <f>IF(ISBLANK($A21),"",COUNTA('1. závod'!$BA$4:$BA$28))</f>
        <v>0</v>
      </c>
      <c r="D21" s="73">
        <f>IF(ISBLANK($A21),"",COUNTA('2. závod'!$BA$4:$BA$27))</f>
        <v>0</v>
      </c>
      <c r="E21" s="195"/>
      <c r="F21" s="195"/>
      <c r="G21" s="195"/>
      <c r="H21" s="195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57</v>
      </c>
      <c r="B22" s="49">
        <f t="shared" si="4"/>
        <v>58</v>
      </c>
      <c r="C22" s="73">
        <f>IF(ISBLANK($A22),"",COUNTA('1. závod'!$BF$4:$BF$28))</f>
        <v>0</v>
      </c>
      <c r="D22" s="73">
        <f>IF(ISBLANK($A22),"",COUNTA('2. závod'!$BF$4:$BF$27))</f>
        <v>0</v>
      </c>
      <c r="E22" s="195"/>
      <c r="F22" s="195"/>
      <c r="G22" s="195"/>
      <c r="H22" s="195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52</v>
      </c>
      <c r="B23" s="49">
        <f t="shared" si="4"/>
        <v>63</v>
      </c>
      <c r="C23" s="73">
        <f>IF(ISBLANK($A23),"",COUNTA('1. závod'!$BK$4:$BK$28))</f>
        <v>0</v>
      </c>
      <c r="D23" s="73">
        <f>IF(ISBLANK($A23),"",COUNTA('2. závod'!$BK$4:$BK$27))</f>
        <v>0</v>
      </c>
      <c r="E23" s="195"/>
      <c r="F23" s="195"/>
      <c r="G23" s="195"/>
      <c r="H23" s="195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93" t="s">
        <v>47</v>
      </c>
      <c r="E24" s="193"/>
      <c r="F24" s="193"/>
      <c r="G24" s="193"/>
      <c r="H24" s="193"/>
      <c r="I24" s="74">
        <f>MAX('Výsledková listina'!H9:H59)</f>
        <v>13720</v>
      </c>
      <c r="J24" s="75"/>
      <c r="K24" s="74">
        <f>MAX('Výsledková listina'!L9:L59)</f>
        <v>31800</v>
      </c>
    </row>
    <row r="26" spans="5:9" ht="12.75">
      <c r="E26" s="14" t="s">
        <v>68</v>
      </c>
      <c r="I26">
        <f>COUNTIF('Výsledková listina'!$C:$C,"m")</f>
        <v>0</v>
      </c>
    </row>
    <row r="27" spans="5:9" ht="12.75">
      <c r="E27" s="14" t="s">
        <v>64</v>
      </c>
      <c r="I27">
        <f>COUNTIF('Výsledková listina'!$C:$C,"J")+COUNTIF('Výsledková listina'!$C:$C,"jž")</f>
        <v>0</v>
      </c>
    </row>
    <row r="28" spans="5:9" ht="12.75">
      <c r="E28" s="14" t="s">
        <v>65</v>
      </c>
      <c r="I28">
        <f>COUNTIF('Výsledková listina'!$C:$C,"KŽ")+COUNTIF('Výsledková listina'!$C:$C,"k")</f>
        <v>0</v>
      </c>
    </row>
    <row r="29" spans="5:9" ht="12.75">
      <c r="E29" s="14" t="s">
        <v>66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67</v>
      </c>
      <c r="I30">
        <f>COUNTIF('Výsledková listina'!$C:$C,"H")</f>
        <v>0</v>
      </c>
    </row>
    <row r="34" ht="12.75">
      <c r="A34" s="89" t="s">
        <v>69</v>
      </c>
    </row>
    <row r="35" ht="12.75">
      <c r="A35" s="89" t="s">
        <v>70</v>
      </c>
    </row>
    <row r="36" ht="12.75">
      <c r="A36" s="14" t="s">
        <v>72</v>
      </c>
    </row>
    <row r="37" ht="12.75">
      <c r="A37" s="14" t="s">
        <v>71</v>
      </c>
    </row>
    <row r="38" ht="11.25" customHeight="1">
      <c r="A38" s="14" t="s">
        <v>73</v>
      </c>
    </row>
    <row r="39" ht="12.75">
      <c r="A39" s="14" t="s">
        <v>82</v>
      </c>
    </row>
    <row r="41" ht="12.75">
      <c r="A41" s="89" t="s">
        <v>74</v>
      </c>
    </row>
    <row r="42" ht="12.75">
      <c r="A42" s="91" t="s">
        <v>75</v>
      </c>
    </row>
    <row r="43" ht="12.75">
      <c r="A43" s="14" t="s">
        <v>76</v>
      </c>
    </row>
    <row r="44" ht="12.75">
      <c r="A44" s="14" t="s">
        <v>81</v>
      </c>
    </row>
    <row r="47" ht="12.75">
      <c r="A47" s="89" t="s">
        <v>70</v>
      </c>
    </row>
    <row r="48" ht="12.75">
      <c r="A48" s="14" t="s">
        <v>77</v>
      </c>
    </row>
    <row r="49" ht="12.75">
      <c r="A49" s="14" t="s">
        <v>78</v>
      </c>
    </row>
    <row r="50" ht="12.75">
      <c r="A50" s="14" t="s">
        <v>79</v>
      </c>
    </row>
    <row r="51" ht="12.75">
      <c r="A51" s="14" t="s">
        <v>80</v>
      </c>
    </row>
    <row r="53" ht="12.75">
      <c r="A53" s="89" t="s">
        <v>84</v>
      </c>
    </row>
    <row r="54" ht="12.75">
      <c r="A54" s="14" t="s">
        <v>85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P1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6.7539062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224" t="s">
        <v>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2:19" s="17" customFormat="1" ht="15" customHeight="1">
      <c r="B2" s="230" t="str">
        <f>CONCATENATE("Místo konání: ",'Základní list'!E2)</f>
        <v>Místo konání: revír 461 024, DYJE 5.</v>
      </c>
      <c r="C2" s="230"/>
      <c r="D2" s="230"/>
      <c r="E2" s="230"/>
      <c r="F2" s="230"/>
      <c r="G2" s="230"/>
      <c r="H2" s="230"/>
      <c r="I2" s="230"/>
      <c r="J2" s="233" t="str">
        <f>CONCATENATE("Sponzor: ",'Základní list'!E5)</f>
        <v>Sponzor: RS MRS</v>
      </c>
      <c r="K2" s="233"/>
      <c r="L2" s="233"/>
      <c r="M2" s="233"/>
      <c r="N2" s="233"/>
      <c r="O2" s="233"/>
      <c r="P2" s="233"/>
      <c r="Q2" s="39"/>
      <c r="R2" s="39"/>
      <c r="S2" s="39"/>
    </row>
    <row r="3" spans="1:19" s="17" customFormat="1" ht="15">
      <c r="A3" s="18"/>
      <c r="B3" s="231" t="str">
        <f>CONCATENATE("Druh závodu: ",'Základní list'!E3)</f>
        <v>Druh závodu: 1.liga LRU Feeder</v>
      </c>
      <c r="C3" s="231"/>
      <c r="D3" s="231"/>
      <c r="E3" s="231"/>
      <c r="F3" s="231"/>
      <c r="G3" s="231"/>
      <c r="H3" s="231"/>
      <c r="I3" s="231"/>
      <c r="J3" s="233" t="str">
        <f>CONCATENATE("Hl. rozhodčí: ",'Základní list'!E6)</f>
        <v>Hl. rozhodčí: Radana Srbová</v>
      </c>
      <c r="K3" s="233"/>
      <c r="L3" s="233"/>
      <c r="M3" s="233"/>
      <c r="N3" s="233"/>
      <c r="O3" s="233"/>
      <c r="P3" s="233"/>
      <c r="Q3" s="39"/>
      <c r="R3" s="39"/>
      <c r="S3" s="39"/>
    </row>
    <row r="4" spans="1:19" s="17" customFormat="1" ht="12.75">
      <c r="A4" s="18"/>
      <c r="B4" s="234" t="str">
        <f>CONCATENATE("Datum: ",'Základní list'!E4)</f>
        <v>Datum: 11. - 12. září 2010</v>
      </c>
      <c r="C4" s="234"/>
      <c r="D4" s="234"/>
      <c r="E4" s="234"/>
      <c r="F4" s="234"/>
      <c r="G4" s="234"/>
      <c r="H4" s="234"/>
      <c r="I4" s="234"/>
      <c r="J4" s="120" t="s">
        <v>88</v>
      </c>
      <c r="K4" s="18"/>
      <c r="L4" s="161" t="s">
        <v>169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87"/>
      <c r="C5" s="87"/>
      <c r="D5" s="87"/>
      <c r="E5" s="87"/>
      <c r="F5" s="87"/>
      <c r="G5" s="87"/>
      <c r="H5" s="87"/>
      <c r="I5" s="87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227" t="s">
        <v>48</v>
      </c>
      <c r="B6" s="213" t="s">
        <v>17</v>
      </c>
      <c r="C6" s="214"/>
      <c r="D6" s="214"/>
      <c r="E6" s="215"/>
      <c r="F6" s="225" t="s">
        <v>0</v>
      </c>
      <c r="G6" s="226"/>
      <c r="H6" s="226"/>
      <c r="I6" s="232"/>
      <c r="J6" s="225" t="s">
        <v>1</v>
      </c>
      <c r="K6" s="226"/>
      <c r="L6" s="226"/>
      <c r="M6" s="232"/>
      <c r="N6" s="225" t="s">
        <v>2</v>
      </c>
      <c r="O6" s="226"/>
      <c r="P6" s="215"/>
      <c r="Q6" s="212" t="s">
        <v>26</v>
      </c>
      <c r="R6" s="205" t="s">
        <v>27</v>
      </c>
      <c r="S6" s="88"/>
    </row>
    <row r="7" spans="1:19" s="19" customFormat="1" ht="12.75" customHeight="1" thickBot="1">
      <c r="A7" s="228"/>
      <c r="B7" s="216"/>
      <c r="C7" s="217"/>
      <c r="D7" s="217"/>
      <c r="E7" s="218"/>
      <c r="F7" s="206" t="s">
        <v>3</v>
      </c>
      <c r="G7" s="207"/>
      <c r="H7" s="222" t="s">
        <v>4</v>
      </c>
      <c r="I7" s="210" t="s">
        <v>5</v>
      </c>
      <c r="J7" s="206" t="str">
        <f>F7</f>
        <v>Sektor</v>
      </c>
      <c r="K7" s="207"/>
      <c r="L7" s="222" t="str">
        <f>H7</f>
        <v>CIPS</v>
      </c>
      <c r="M7" s="210" t="str">
        <f>I7</f>
        <v>Poř</v>
      </c>
      <c r="N7" s="220" t="str">
        <f>L7</f>
        <v>CIPS</v>
      </c>
      <c r="O7" s="210" t="s">
        <v>6</v>
      </c>
      <c r="P7" s="208" t="str">
        <f>M7</f>
        <v>Poř</v>
      </c>
      <c r="Q7" s="212"/>
      <c r="R7" s="205"/>
      <c r="S7" s="88"/>
    </row>
    <row r="8" spans="1:19" s="19" customFormat="1" ht="13.5" customHeight="1" thickBot="1">
      <c r="A8" s="229"/>
      <c r="B8" s="154" t="s">
        <v>38</v>
      </c>
      <c r="C8" s="153" t="s">
        <v>7</v>
      </c>
      <c r="D8" s="22" t="s">
        <v>89</v>
      </c>
      <c r="E8" s="92" t="s">
        <v>58</v>
      </c>
      <c r="F8" s="23" t="s">
        <v>9</v>
      </c>
      <c r="G8" s="21" t="s">
        <v>8</v>
      </c>
      <c r="H8" s="223"/>
      <c r="I8" s="211"/>
      <c r="J8" s="23" t="str">
        <f>F8</f>
        <v>sk</v>
      </c>
      <c r="K8" s="21" t="str">
        <f>G8</f>
        <v>čís</v>
      </c>
      <c r="L8" s="223"/>
      <c r="M8" s="211"/>
      <c r="N8" s="221"/>
      <c r="O8" s="211"/>
      <c r="P8" s="209"/>
      <c r="Q8" s="212"/>
      <c r="R8" s="205"/>
      <c r="S8" s="88" t="s">
        <v>63</v>
      </c>
    </row>
    <row r="9" spans="1:19" s="19" customFormat="1" ht="18" customHeight="1">
      <c r="A9" s="151">
        <v>40</v>
      </c>
      <c r="B9" s="162" t="s">
        <v>173</v>
      </c>
      <c r="C9" s="168"/>
      <c r="D9" s="33"/>
      <c r="E9" s="134">
        <v>99</v>
      </c>
      <c r="F9" s="187" t="s">
        <v>20</v>
      </c>
      <c r="G9" s="188">
        <v>2</v>
      </c>
      <c r="H9" s="177">
        <f>IF($G9="","",INDEX('1. závod'!$A:$CM,$G9+3,INDEX('Základní list'!$B:$B,MATCH($F9,'Základní list'!$A:$A,0),1)))</f>
        <v>8940</v>
      </c>
      <c r="I9" s="189">
        <f>IF($G9="","",INDEX('1. závod'!$A:$CL,$G9+3,INDEX('Základní list'!$B:$B,MATCH($F9,'Základní list'!$A:$A,0),1)+2))</f>
        <v>1</v>
      </c>
      <c r="J9" s="181" t="s">
        <v>19</v>
      </c>
      <c r="K9" s="182">
        <v>9</v>
      </c>
      <c r="L9" s="190">
        <f>IF($K9="","",INDEX('2. závod'!$A:$CM,$K9+3,INDEX('Základní list'!$B:$B,MATCH($J9,'Základní list'!$A:$A,0),1)))</f>
        <v>12080</v>
      </c>
      <c r="M9" s="191">
        <f>IF($K9="","",INDEX('2. závod'!$A:$CM,$K9+3,INDEX('Základní list'!$B:$B,MATCH($J9,'Základní list'!$A:$A,0),1)+2))</f>
        <v>1</v>
      </c>
      <c r="N9" s="175">
        <f>IF($K9="","",SUM(H9,L9))</f>
        <v>21020</v>
      </c>
      <c r="O9" s="67">
        <f>IF($K9="","",SUM(I9,M9))</f>
        <v>2</v>
      </c>
      <c r="P9" s="71">
        <f>IF($N9="","",RANK(O9,O:O,1))</f>
        <v>1</v>
      </c>
      <c r="Q9" s="40" t="str">
        <f>CONCATENATE(F9,G9)</f>
        <v>D2</v>
      </c>
      <c r="R9" s="40" t="str">
        <f>CONCATENATE(J9,K9)</f>
        <v>A9</v>
      </c>
      <c r="S9" s="40">
        <f>COUNT(I9,M9)</f>
        <v>2</v>
      </c>
    </row>
    <row r="10" spans="1:19" ht="18" customHeight="1">
      <c r="A10" s="145">
        <v>59</v>
      </c>
      <c r="B10" s="148" t="s">
        <v>162</v>
      </c>
      <c r="C10" s="169"/>
      <c r="D10" s="36"/>
      <c r="E10" s="135">
        <v>2621</v>
      </c>
      <c r="F10" s="37" t="s">
        <v>24</v>
      </c>
      <c r="G10" s="35">
        <v>2</v>
      </c>
      <c r="H10" s="28">
        <f>IF($G10="","",INDEX('1. závod'!$A:$CM,$G10+3,INDEX('Základní list'!$B:$B,MATCH($F10,'Základní list'!$A:$A,0),1)))</f>
        <v>9780</v>
      </c>
      <c r="I10" s="24">
        <f>IF($G10="","",INDEX('1. závod'!$A:$CL,$G10+3,INDEX('Základní list'!$B:$B,MATCH($F10,'Základní list'!$A:$A,0),1)+2))</f>
        <v>1.5</v>
      </c>
      <c r="J10" s="181" t="s">
        <v>23</v>
      </c>
      <c r="K10" s="182">
        <v>6</v>
      </c>
      <c r="L10" s="183">
        <f>IF($K10="","",INDEX('2. závod'!$A:$CM,$K10+3,INDEX('Základní list'!$B:$B,MATCH($J10,'Základní list'!$A:$A,0),1)))</f>
        <v>13020</v>
      </c>
      <c r="M10" s="184">
        <f>IF($K10="","",INDEX('2. závod'!$A:$CM,$K10+3,INDEX('Základní list'!$B:$B,MATCH($J10,'Základní list'!$A:$A,0),1)+2))</f>
        <v>1</v>
      </c>
      <c r="N10" s="30">
        <f>IF($K10="","",SUM(H10,L10))</f>
        <v>22800</v>
      </c>
      <c r="O10" s="67">
        <f>IF($K10="","",SUM(I10,M10))</f>
        <v>2.5</v>
      </c>
      <c r="P10" s="71">
        <f>IF($N10="","",RANK(O10,O:O,1))</f>
        <v>2</v>
      </c>
      <c r="Q10" s="40" t="str">
        <f>CONCATENATE(F10,G10)</f>
        <v>B2</v>
      </c>
      <c r="R10" s="40" t="str">
        <f>CONCATENATE(J10,K10)</f>
        <v>C6</v>
      </c>
      <c r="S10" s="40">
        <f>COUNT(I10,M10)</f>
        <v>2</v>
      </c>
    </row>
    <row r="11" spans="1:19" s="19" customFormat="1" ht="18" customHeight="1" thickBot="1">
      <c r="A11" s="152">
        <v>13</v>
      </c>
      <c r="B11" s="185" t="s">
        <v>122</v>
      </c>
      <c r="C11" s="170"/>
      <c r="D11" s="140"/>
      <c r="E11" s="136">
        <v>2289</v>
      </c>
      <c r="F11" s="108" t="s">
        <v>23</v>
      </c>
      <c r="G11" s="105">
        <v>8</v>
      </c>
      <c r="H11" s="109">
        <f>IF($G11="","",INDEX('1. závod'!$A:$CM,$G11+3,INDEX('Základní list'!$B:$B,MATCH($F11,'Základní list'!$A:$A,0),1)))</f>
        <v>5700</v>
      </c>
      <c r="I11" s="110">
        <f>IF($G11="","",INDEX('1. závod'!$A:$CL,$G11+3,INDEX('Základní list'!$B:$B,MATCH($F11,'Základní list'!$A:$A,0),1)+2))</f>
        <v>2</v>
      </c>
      <c r="J11" s="104" t="s">
        <v>19</v>
      </c>
      <c r="K11" s="111">
        <v>3</v>
      </c>
      <c r="L11" s="112">
        <f>IF($K11="","",INDEX('2. závod'!$A:$CM,$K11+3,INDEX('Základní list'!$B:$B,MATCH($J11,'Základní list'!$A:$A,0),1)))</f>
        <v>9460</v>
      </c>
      <c r="M11" s="113">
        <f>IF($K11="","",INDEX('2. závod'!$A:$CM,$K11+3,INDEX('Základní list'!$B:$B,MATCH($J11,'Základní list'!$A:$A,0),1)+2))</f>
        <v>2</v>
      </c>
      <c r="N11" s="114">
        <f>IF($K11="","",SUM(H11,L11))</f>
        <v>15160</v>
      </c>
      <c r="O11" s="115">
        <f>IF($K11="","",SUM(I11,M11))</f>
        <v>4</v>
      </c>
      <c r="P11" s="116">
        <f>IF($N11="","",RANK(O11,O:O,1))</f>
        <v>3</v>
      </c>
      <c r="Q11" s="40" t="str">
        <f>CONCATENATE(F11,G11)</f>
        <v>C8</v>
      </c>
      <c r="R11" s="40" t="str">
        <f>CONCATENATE(J11,K11)</f>
        <v>A3</v>
      </c>
      <c r="S11" s="40">
        <f>COUNT(I11,M11)</f>
        <v>2</v>
      </c>
    </row>
    <row r="12" spans="1:19" s="19" customFormat="1" ht="18" customHeight="1">
      <c r="A12" s="151">
        <v>43</v>
      </c>
      <c r="B12" s="162" t="s">
        <v>147</v>
      </c>
      <c r="C12" s="171"/>
      <c r="D12" s="144"/>
      <c r="E12" s="137">
        <v>345</v>
      </c>
      <c r="F12" s="37" t="s">
        <v>24</v>
      </c>
      <c r="G12" s="35">
        <v>6</v>
      </c>
      <c r="H12" s="28">
        <f>IF($G12="","",INDEX('1. závod'!$A:$CM,$G12+3,INDEX('Základní list'!$B:$B,MATCH($F12,'Základní list'!$A:$A,0),1)))</f>
        <v>9780</v>
      </c>
      <c r="I12" s="24">
        <f>IF($G12="","",INDEX('1. závod'!$A:$CL,$G12+3,INDEX('Základní list'!$B:$B,MATCH($F12,'Základní list'!$A:$A,0),1)+2))</f>
        <v>1.5</v>
      </c>
      <c r="J12" s="31" t="s">
        <v>23</v>
      </c>
      <c r="K12" s="32">
        <v>10</v>
      </c>
      <c r="L12" s="68">
        <f>IF($K12="","",INDEX('2. závod'!$A:$CM,$K12+3,INDEX('Základní list'!$B:$B,MATCH($J12,'Základní list'!$A:$A,0),1)))</f>
        <v>10440</v>
      </c>
      <c r="M12" s="69">
        <f>IF($K12="","",INDEX('2. závod'!$A:$CM,$K12+3,INDEX('Základní list'!$B:$B,MATCH($J12,'Základní list'!$A:$A,0),1)+2))</f>
        <v>3</v>
      </c>
      <c r="N12" s="30">
        <f>IF($K12="","",SUM(H12,L12))</f>
        <v>20220</v>
      </c>
      <c r="O12" s="67">
        <f>IF($K12="","",SUM(I12,M12))</f>
        <v>4.5</v>
      </c>
      <c r="P12" s="71">
        <f>IF($N12="","",RANK(O12,O:O,1))</f>
        <v>4</v>
      </c>
      <c r="Q12" s="40" t="str">
        <f>CONCATENATE(F12,G12)</f>
        <v>B6</v>
      </c>
      <c r="R12" s="40" t="str">
        <f>CONCATENATE(J12,K12)</f>
        <v>C10</v>
      </c>
      <c r="S12" s="40">
        <f>COUNT(I12,M12)</f>
        <v>2</v>
      </c>
    </row>
    <row r="13" spans="1:19" s="19" customFormat="1" ht="18" customHeight="1">
      <c r="A13" s="145">
        <v>6</v>
      </c>
      <c r="B13" s="163" t="s">
        <v>115</v>
      </c>
      <c r="C13" s="172"/>
      <c r="D13" s="106"/>
      <c r="E13" s="138">
        <v>2358</v>
      </c>
      <c r="F13" s="178" t="s">
        <v>19</v>
      </c>
      <c r="G13" s="179">
        <v>3</v>
      </c>
      <c r="H13" s="177">
        <f>IF($G13="","",INDEX('1. závod'!$A:$CM,$G13+3,INDEX('Základní list'!$B:$B,MATCH($F13,'Základní list'!$A:$A,0),1)))</f>
        <v>13720</v>
      </c>
      <c r="I13" s="180">
        <f>IF($G13="","",INDEX('1. závod'!$A:$CL,$G13+3,INDEX('Základní list'!$B:$B,MATCH($F13,'Základní list'!$A:$A,0),1)+2))</f>
        <v>1</v>
      </c>
      <c r="J13" s="104" t="s">
        <v>20</v>
      </c>
      <c r="K13" s="111">
        <v>5</v>
      </c>
      <c r="L13" s="112">
        <f>IF($K13="","",INDEX('2. závod'!$A:$CM,$K13+3,INDEX('Základní list'!$B:$B,MATCH($J13,'Základní list'!$A:$A,0),1)))</f>
        <v>9460</v>
      </c>
      <c r="M13" s="113">
        <f>IF($K13="","",INDEX('2. závod'!$A:$CM,$K13+3,INDEX('Základní list'!$B:$B,MATCH($J13,'Základní list'!$A:$A,0),1)+2))</f>
        <v>4</v>
      </c>
      <c r="N13" s="114">
        <f>IF($K13="","",SUM(H13,L13))</f>
        <v>23180</v>
      </c>
      <c r="O13" s="115">
        <f>IF($K13="","",SUM(I13,M13))</f>
        <v>5</v>
      </c>
      <c r="P13" s="116">
        <f>IF($N13="","",RANK(O13,O:O,1))</f>
        <v>5</v>
      </c>
      <c r="Q13" s="40" t="str">
        <f>CONCATENATE(F13,G13)</f>
        <v>A3</v>
      </c>
      <c r="R13" s="40" t="str">
        <f>CONCATENATE(J13,K13)</f>
        <v>D5</v>
      </c>
      <c r="S13" s="40">
        <f>COUNT(I13,M13)</f>
        <v>2</v>
      </c>
    </row>
    <row r="14" spans="1:19" s="19" customFormat="1" ht="18" customHeight="1" thickBot="1">
      <c r="A14" s="150">
        <v>5</v>
      </c>
      <c r="B14" s="165" t="s">
        <v>114</v>
      </c>
      <c r="C14" s="172"/>
      <c r="D14" s="142"/>
      <c r="E14" s="139">
        <v>2304</v>
      </c>
      <c r="F14" s="108" t="s">
        <v>23</v>
      </c>
      <c r="G14" s="105">
        <v>1</v>
      </c>
      <c r="H14" s="109">
        <f>IF($G14="","",INDEX('1. závod'!$A:$CM,$G14+3,INDEX('Základní list'!$B:$B,MATCH($F14,'Základní list'!$A:$A,0),1)))</f>
        <v>2820</v>
      </c>
      <c r="I14" s="110">
        <f>IF($G14="","",INDEX('1. závod'!$A:$CL,$G14+3,INDEX('Základní list'!$B:$B,MATCH($F14,'Základní list'!$A:$A,0),1)+2))</f>
        <v>3</v>
      </c>
      <c r="J14" s="104" t="s">
        <v>21</v>
      </c>
      <c r="K14" s="111">
        <v>2</v>
      </c>
      <c r="L14" s="112">
        <f>IF($K14="","",INDEX('2. závod'!$A:$CM,$K14+3,INDEX('Základní list'!$B:$B,MATCH($J14,'Základní list'!$A:$A,0),1)))</f>
        <v>18600</v>
      </c>
      <c r="M14" s="113">
        <f>IF($K14="","",INDEX('2. závod'!$A:$CM,$K14+3,INDEX('Základní list'!$B:$B,MATCH($J14,'Základní list'!$A:$A,0),1)+2))</f>
        <v>2</v>
      </c>
      <c r="N14" s="114">
        <f>IF($K14="","",SUM(H14,L14))</f>
        <v>21420</v>
      </c>
      <c r="O14" s="115">
        <f>IF($K14="","",SUM(I14,M14))</f>
        <v>5</v>
      </c>
      <c r="P14" s="116">
        <v>6</v>
      </c>
      <c r="Q14" s="40" t="str">
        <f>CONCATENATE(F14,G14)</f>
        <v>C1</v>
      </c>
      <c r="R14" s="40" t="str">
        <f>CONCATENATE(J14,K14)</f>
        <v>E2</v>
      </c>
      <c r="S14" s="40">
        <f>COUNT(I14,M14)</f>
        <v>2</v>
      </c>
    </row>
    <row r="15" spans="1:19" ht="18" customHeight="1">
      <c r="A15" s="145">
        <v>11</v>
      </c>
      <c r="B15" s="167" t="s">
        <v>120</v>
      </c>
      <c r="C15" s="168"/>
      <c r="D15" s="121"/>
      <c r="E15" s="137">
        <v>2271</v>
      </c>
      <c r="F15" s="108" t="s">
        <v>19</v>
      </c>
      <c r="G15" s="105">
        <v>10</v>
      </c>
      <c r="H15" s="109">
        <f>IF($G15="","",INDEX('1. závod'!$A:$CM,$G15+3,INDEX('Základní list'!$B:$B,MATCH($F15,'Základní list'!$A:$A,0),1)))</f>
        <v>6900</v>
      </c>
      <c r="I15" s="110">
        <f>IF($G15="","",INDEX('1. závod'!$A:$CL,$G15+3,INDEX('Základní list'!$B:$B,MATCH($F15,'Základní list'!$A:$A,0),1)+2))</f>
        <v>3</v>
      </c>
      <c r="J15" s="104" t="s">
        <v>25</v>
      </c>
      <c r="K15" s="111">
        <v>6</v>
      </c>
      <c r="L15" s="112">
        <f>IF($K15="","",INDEX('2. závod'!$A:$CM,$K15+3,INDEX('Základní list'!$B:$B,MATCH($J15,'Základní list'!$A:$A,0),1)))</f>
        <v>7000</v>
      </c>
      <c r="M15" s="113">
        <f>IF($K15="","",INDEX('2. závod'!$A:$CM,$K15+3,INDEX('Základní list'!$B:$B,MATCH($J15,'Základní list'!$A:$A,0),1)+2))</f>
        <v>2</v>
      </c>
      <c r="N15" s="114">
        <f>IF($K15="","",SUM(H15,L15))</f>
        <v>13900</v>
      </c>
      <c r="O15" s="115">
        <f>IF($K15="","",SUM(I15,M15))</f>
        <v>5</v>
      </c>
      <c r="P15" s="116">
        <v>7</v>
      </c>
      <c r="Q15" s="40" t="str">
        <f>CONCATENATE(F15,G15)</f>
        <v>A10</v>
      </c>
      <c r="R15" s="40" t="str">
        <f>CONCATENATE(J15,K15)</f>
        <v>F6</v>
      </c>
      <c r="S15" s="40">
        <f>COUNT(I15,M15)</f>
        <v>2</v>
      </c>
    </row>
    <row r="16" spans="1:19" s="19" customFormat="1" ht="18" customHeight="1">
      <c r="A16" s="145">
        <v>38</v>
      </c>
      <c r="B16" s="163" t="s">
        <v>143</v>
      </c>
      <c r="C16" s="169"/>
      <c r="D16" s="36"/>
      <c r="E16" s="138">
        <v>1129</v>
      </c>
      <c r="F16" s="37" t="s">
        <v>19</v>
      </c>
      <c r="G16" s="35">
        <v>1</v>
      </c>
      <c r="H16" s="28">
        <f>IF($G16="","",INDEX('1. závod'!$A:$CM,$G16+3,INDEX('Základní list'!$B:$B,MATCH($F16,'Základní list'!$A:$A,0),1)))</f>
        <v>5420</v>
      </c>
      <c r="I16" s="24">
        <f>IF($G16="","",INDEX('1. závod'!$A:$CL,$G16+3,INDEX('Základní list'!$B:$B,MATCH($F16,'Základní list'!$A:$A,0),1)+2))</f>
        <v>4</v>
      </c>
      <c r="J16" s="181" t="s">
        <v>25</v>
      </c>
      <c r="K16" s="182">
        <v>1</v>
      </c>
      <c r="L16" s="183">
        <f>IF($K16="","",INDEX('2. závod'!$A:$CM,$K16+3,INDEX('Základní list'!$B:$B,MATCH($J16,'Základní list'!$A:$A,0),1)))</f>
        <v>7500</v>
      </c>
      <c r="M16" s="184">
        <f>IF($K16="","",INDEX('2. závod'!$A:$CM,$K16+3,INDEX('Základní list'!$B:$B,MATCH($J16,'Základní list'!$A:$A,0),1)+2))</f>
        <v>1</v>
      </c>
      <c r="N16" s="30">
        <f>IF($K16="","",SUM(H16,L16))</f>
        <v>12920</v>
      </c>
      <c r="O16" s="67">
        <f>IF($K16="","",SUM(I16,M16))</f>
        <v>5</v>
      </c>
      <c r="P16" s="71">
        <v>8</v>
      </c>
      <c r="Q16" s="40" t="str">
        <f>CONCATENATE(F16,G16)</f>
        <v>A1</v>
      </c>
      <c r="R16" s="40" t="str">
        <f>CONCATENATE(J16,K16)</f>
        <v>F1</v>
      </c>
      <c r="S16" s="40">
        <f>COUNT(I16,M16)</f>
        <v>2</v>
      </c>
    </row>
    <row r="17" spans="1:19" s="19" customFormat="1" ht="18" customHeight="1" thickBot="1">
      <c r="A17" s="152">
        <v>21</v>
      </c>
      <c r="B17" s="185" t="s">
        <v>127</v>
      </c>
      <c r="C17" s="170"/>
      <c r="D17" s="140"/>
      <c r="E17" s="139">
        <v>617</v>
      </c>
      <c r="F17" s="108" t="s">
        <v>24</v>
      </c>
      <c r="G17" s="105">
        <v>8</v>
      </c>
      <c r="H17" s="109">
        <f>IF($G17="","",INDEX('1. závod'!$A:$CM,$G17+3,INDEX('Základní list'!$B:$B,MATCH($F17,'Základní list'!$A:$A,0),1)))</f>
        <v>4100</v>
      </c>
      <c r="I17" s="110">
        <f>IF($G17="","",INDEX('1. závod'!$A:$CL,$G17+3,INDEX('Základní list'!$B:$B,MATCH($F17,'Základní list'!$A:$A,0),1)+2))</f>
        <v>4</v>
      </c>
      <c r="J17" s="104" t="s">
        <v>20</v>
      </c>
      <c r="K17" s="111">
        <v>2</v>
      </c>
      <c r="L17" s="112">
        <f>IF($K17="","",INDEX('2. závod'!$A:$CM,$K17+3,INDEX('Základní list'!$B:$B,MATCH($J17,'Základní list'!$A:$A,0),1)))</f>
        <v>14920</v>
      </c>
      <c r="M17" s="113">
        <f>IF($K17="","",INDEX('2. závod'!$A:$CM,$K17+3,INDEX('Základní list'!$B:$B,MATCH($J17,'Základní list'!$A:$A,0),1)+2))</f>
        <v>2</v>
      </c>
      <c r="N17" s="114">
        <f>IF($K17="","",SUM(H17,L17))</f>
        <v>19020</v>
      </c>
      <c r="O17" s="115">
        <f>IF($K17="","",SUM(I17,M17))</f>
        <v>6</v>
      </c>
      <c r="P17" s="116">
        <f>IF($N17="","",RANK(O17,O:O,1))</f>
        <v>9</v>
      </c>
      <c r="Q17" s="40" t="str">
        <f>CONCATENATE(F17,G17)</f>
        <v>B8</v>
      </c>
      <c r="R17" s="40" t="str">
        <f>CONCATENATE(J17,K17)</f>
        <v>D2</v>
      </c>
      <c r="S17" s="40">
        <f>COUNT(I17,M17)</f>
        <v>2</v>
      </c>
    </row>
    <row r="18" spans="1:19" ht="18" customHeight="1">
      <c r="A18" s="151">
        <v>56</v>
      </c>
      <c r="B18" s="162" t="s">
        <v>159</v>
      </c>
      <c r="C18" s="173"/>
      <c r="D18" s="144"/>
      <c r="E18" s="137">
        <v>3057</v>
      </c>
      <c r="F18" s="178" t="s">
        <v>21</v>
      </c>
      <c r="G18" s="179">
        <v>2</v>
      </c>
      <c r="H18" s="177">
        <f>IF($G18="","",INDEX('1. závod'!$A:$CM,$G18+3,INDEX('Základní list'!$B:$B,MATCH($F18,'Základní list'!$A:$A,0),1)))</f>
        <v>1160</v>
      </c>
      <c r="I18" s="180">
        <f>IF($G18="","",INDEX('1. závod'!$A:$CL,$G18+3,INDEX('Základní list'!$B:$B,MATCH($F18,'Základní list'!$A:$A,0),1)+2))</f>
        <v>1</v>
      </c>
      <c r="J18" s="31" t="s">
        <v>25</v>
      </c>
      <c r="K18" s="32">
        <v>10</v>
      </c>
      <c r="L18" s="68">
        <f>IF($K18="","",INDEX('2. závod'!$A:$CM,$K18+3,INDEX('Základní list'!$B:$B,MATCH($J18,'Základní list'!$A:$A,0),1)))</f>
        <v>5700</v>
      </c>
      <c r="M18" s="69">
        <f>IF($K18="","",INDEX('2. závod'!$A:$CM,$K18+3,INDEX('Základní list'!$B:$B,MATCH($J18,'Základní list'!$A:$A,0),1)+2))</f>
        <v>5</v>
      </c>
      <c r="N18" s="30">
        <f>IF($K18="","",SUM(H18,L18))</f>
        <v>6860</v>
      </c>
      <c r="O18" s="67">
        <f>IF($K18="","",SUM(I18,M18))</f>
        <v>6</v>
      </c>
      <c r="P18" s="71">
        <v>10</v>
      </c>
      <c r="Q18" s="40" t="str">
        <f>CONCATENATE(F18,G18)</f>
        <v>E2</v>
      </c>
      <c r="R18" s="40" t="str">
        <f>CONCATENATE(J18,K18)</f>
        <v>F10</v>
      </c>
      <c r="S18" s="40">
        <f>COUNT(I18,M18)</f>
        <v>2</v>
      </c>
    </row>
    <row r="19" spans="1:19" ht="18" customHeight="1">
      <c r="A19" s="145">
        <v>7</v>
      </c>
      <c r="B19" s="163" t="s">
        <v>116</v>
      </c>
      <c r="C19" s="169"/>
      <c r="D19" s="106"/>
      <c r="E19" s="138">
        <v>1730</v>
      </c>
      <c r="F19" s="108" t="s">
        <v>24</v>
      </c>
      <c r="G19" s="105">
        <v>4</v>
      </c>
      <c r="H19" s="109">
        <f>IF($G19="","",INDEX('1. závod'!$A:$CM,$G19+3,INDEX('Základní list'!$B:$B,MATCH($F19,'Základní list'!$A:$A,0),1)))</f>
        <v>2480</v>
      </c>
      <c r="I19" s="110">
        <f>IF($G19="","",INDEX('1. závod'!$A:$CL,$G19+3,INDEX('Základní list'!$B:$B,MATCH($F19,'Základní list'!$A:$A,0),1)+2))</f>
        <v>6</v>
      </c>
      <c r="J19" s="181" t="s">
        <v>21</v>
      </c>
      <c r="K19" s="182">
        <v>6</v>
      </c>
      <c r="L19" s="183">
        <f>IF($K19="","",INDEX('2. závod'!$A:$CM,$K19+3,INDEX('Základní list'!$B:$B,MATCH($J19,'Základní list'!$A:$A,0),1)))</f>
        <v>31800</v>
      </c>
      <c r="M19" s="184">
        <f>IF($K19="","",INDEX('2. závod'!$A:$CM,$K19+3,INDEX('Základní list'!$B:$B,MATCH($J19,'Základní list'!$A:$A,0),1)+2))</f>
        <v>1</v>
      </c>
      <c r="N19" s="114">
        <f>IF($K19="","",SUM(H19,L19))</f>
        <v>34280</v>
      </c>
      <c r="O19" s="115">
        <f>IF($K19="","",SUM(I19,M19))</f>
        <v>7</v>
      </c>
      <c r="P19" s="116">
        <f>IF($N19="","",RANK(O19,O:O,1))</f>
        <v>11</v>
      </c>
      <c r="Q19" s="40" t="str">
        <f>CONCATENATE(F19,G19)</f>
        <v>B4</v>
      </c>
      <c r="R19" s="40" t="str">
        <f>CONCATENATE(J19,K19)</f>
        <v>E6</v>
      </c>
      <c r="S19" s="40">
        <f>COUNT(I19,M19)</f>
        <v>2</v>
      </c>
    </row>
    <row r="20" spans="1:19" ht="18" customHeight="1" collapsed="1" thickBot="1">
      <c r="A20" s="150">
        <v>14</v>
      </c>
      <c r="B20" s="157" t="s">
        <v>123</v>
      </c>
      <c r="C20" s="174"/>
      <c r="D20" s="142"/>
      <c r="E20" s="139">
        <v>2255</v>
      </c>
      <c r="F20" s="108" t="s">
        <v>25</v>
      </c>
      <c r="G20" s="105">
        <v>9</v>
      </c>
      <c r="H20" s="109">
        <f>IF($G20="","",INDEX('1. závod'!$A:$CM,$G20+3,INDEX('Základní list'!$B:$B,MATCH($F20,'Základní list'!$A:$A,0),1)))</f>
        <v>580</v>
      </c>
      <c r="I20" s="110">
        <f>IF($G20="","",INDEX('1. závod'!$A:$CL,$G20+3,INDEX('Základní list'!$B:$B,MATCH($F20,'Základní list'!$A:$A,0),1)+2))</f>
        <v>4</v>
      </c>
      <c r="J20" s="104" t="s">
        <v>20</v>
      </c>
      <c r="K20" s="111">
        <v>8</v>
      </c>
      <c r="L20" s="112">
        <f>IF($K20="","",INDEX('2. závod'!$A:$CM,$K20+3,INDEX('Základní list'!$B:$B,MATCH($J20,'Základní list'!$A:$A,0),1)))</f>
        <v>14280</v>
      </c>
      <c r="M20" s="113">
        <f>IF($K20="","",INDEX('2. závod'!$A:$CM,$K20+3,INDEX('Základní list'!$B:$B,MATCH($J20,'Základní list'!$A:$A,0),1)+2))</f>
        <v>3</v>
      </c>
      <c r="N20" s="114">
        <f>IF($K20="","",SUM(H20,L20))</f>
        <v>14860</v>
      </c>
      <c r="O20" s="115">
        <f>IF($K20="","",SUM(I20,M20))</f>
        <v>7</v>
      </c>
      <c r="P20" s="116">
        <v>12</v>
      </c>
      <c r="Q20" s="40" t="str">
        <f>CONCATENATE(F20,G20)</f>
        <v>F9</v>
      </c>
      <c r="R20" s="40" t="str">
        <f>CONCATENATE(J20,K20)</f>
        <v>D8</v>
      </c>
      <c r="S20" s="40">
        <f>COUNT(I20,M20)</f>
        <v>2</v>
      </c>
    </row>
    <row r="21" spans="1:19" ht="18" customHeight="1">
      <c r="A21" s="145">
        <v>8</v>
      </c>
      <c r="B21" s="167" t="s">
        <v>117</v>
      </c>
      <c r="C21" s="168"/>
      <c r="D21" s="121"/>
      <c r="E21" s="137">
        <v>2818</v>
      </c>
      <c r="F21" s="108" t="s">
        <v>20</v>
      </c>
      <c r="G21" s="105">
        <v>3</v>
      </c>
      <c r="H21" s="109">
        <f>IF($G21="","",INDEX('1. závod'!$A:$CM,$G21+3,INDEX('Základní list'!$B:$B,MATCH($F21,'Základní list'!$A:$A,0),1)))</f>
        <v>180</v>
      </c>
      <c r="I21" s="110">
        <f>IF($G21="","",INDEX('1. závod'!$A:$CL,$G21+3,INDEX('Základní list'!$B:$B,MATCH($F21,'Základní list'!$A:$A,0),1)+2))</f>
        <v>4</v>
      </c>
      <c r="J21" s="104" t="s">
        <v>19</v>
      </c>
      <c r="K21" s="111">
        <v>1</v>
      </c>
      <c r="L21" s="112">
        <f>IF($K21="","",INDEX('2. závod'!$A:$CM,$K21+3,INDEX('Základní list'!$B:$B,MATCH($J21,'Základní list'!$A:$A,0),1)))</f>
        <v>9020</v>
      </c>
      <c r="M21" s="113">
        <f>IF($K21="","",INDEX('2. závod'!$A:$CM,$K21+3,INDEX('Základní list'!$B:$B,MATCH($J21,'Základní list'!$A:$A,0),1)+2))</f>
        <v>3</v>
      </c>
      <c r="N21" s="114">
        <f>IF($K21="","",SUM(H21,L21))</f>
        <v>9200</v>
      </c>
      <c r="O21" s="115">
        <f>IF($K21="","",SUM(I21,M21))</f>
        <v>7</v>
      </c>
      <c r="P21" s="116">
        <v>13</v>
      </c>
      <c r="Q21" s="40" t="str">
        <f>CONCATENATE(F21,G21)</f>
        <v>D3</v>
      </c>
      <c r="R21" s="40" t="str">
        <f>CONCATENATE(J21,K21)</f>
        <v>A1</v>
      </c>
      <c r="S21" s="40">
        <f>COUNT(I21,M21)</f>
        <v>2</v>
      </c>
    </row>
    <row r="22" spans="1:19" s="19" customFormat="1" ht="18" customHeight="1">
      <c r="A22" s="145">
        <v>19</v>
      </c>
      <c r="B22" s="156" t="s">
        <v>126</v>
      </c>
      <c r="C22" s="169"/>
      <c r="D22" s="106"/>
      <c r="E22" s="138">
        <v>2302</v>
      </c>
      <c r="F22" s="108" t="s">
        <v>23</v>
      </c>
      <c r="G22" s="105">
        <v>9</v>
      </c>
      <c r="H22" s="109">
        <f>IF($G22="","",INDEX('1. závod'!$A:$CM,$G22+3,INDEX('Základní list'!$B:$B,MATCH($F22,'Základní list'!$A:$A,0),1)))</f>
        <v>2280</v>
      </c>
      <c r="I22" s="110">
        <f>IF($G22="","",INDEX('1. závod'!$A:$CL,$G22+3,INDEX('Základní list'!$B:$B,MATCH($F22,'Základní list'!$A:$A,0),1)+2))</f>
        <v>4</v>
      </c>
      <c r="J22" s="104" t="s">
        <v>24</v>
      </c>
      <c r="K22" s="111">
        <v>10</v>
      </c>
      <c r="L22" s="112">
        <f>IF($K22="","",INDEX('2. závod'!$A:$CM,$K22+3,INDEX('Základní list'!$B:$B,MATCH($J22,'Základní list'!$A:$A,0),1)))</f>
        <v>6820</v>
      </c>
      <c r="M22" s="113">
        <f>IF($K22="","",INDEX('2. závod'!$A:$CM,$K22+3,INDEX('Základní list'!$B:$B,MATCH($J22,'Základní list'!$A:$A,0),1)+2))</f>
        <v>3</v>
      </c>
      <c r="N22" s="114">
        <f>IF($K22="","",SUM(H22,L22))</f>
        <v>9100</v>
      </c>
      <c r="O22" s="115">
        <f>IF($K22="","",SUM(I22,M22))</f>
        <v>7</v>
      </c>
      <c r="P22" s="116">
        <v>14</v>
      </c>
      <c r="Q22" s="40" t="str">
        <f>CONCATENATE(F22,G22)</f>
        <v>C9</v>
      </c>
      <c r="R22" s="40" t="str">
        <f>CONCATENATE(J22,K22)</f>
        <v>B10</v>
      </c>
      <c r="S22" s="40">
        <f>COUNT(I22,M22)</f>
        <v>2</v>
      </c>
    </row>
    <row r="23" spans="1:19" ht="18" customHeight="1" thickBot="1">
      <c r="A23" s="152">
        <v>9</v>
      </c>
      <c r="B23" s="164" t="s">
        <v>118</v>
      </c>
      <c r="C23" s="170"/>
      <c r="D23" s="140"/>
      <c r="E23" s="135">
        <v>2317</v>
      </c>
      <c r="F23" s="108" t="s">
        <v>21</v>
      </c>
      <c r="G23" s="105">
        <v>7</v>
      </c>
      <c r="H23" s="109">
        <f>IF($G23="","",INDEX('1. závod'!$A:$CM,$G23+3,INDEX('Základní list'!$B:$B,MATCH($F23,'Základní list'!$A:$A,0),1)))</f>
        <v>40</v>
      </c>
      <c r="I23" s="110">
        <f>IF($G23="","",INDEX('1. závod'!$A:$CL,$G23+3,INDEX('Základní list'!$B:$B,MATCH($F23,'Základní list'!$A:$A,0),1)+2))</f>
        <v>2</v>
      </c>
      <c r="J23" s="104" t="s">
        <v>20</v>
      </c>
      <c r="K23" s="111">
        <v>4</v>
      </c>
      <c r="L23" s="112">
        <f>IF($K23="","",INDEX('2. závod'!$A:$CM,$K23+3,INDEX('Základní list'!$B:$B,MATCH($J23,'Základní list'!$A:$A,0),1)))</f>
        <v>9020</v>
      </c>
      <c r="M23" s="113">
        <f>IF($K23="","",INDEX('2. závod'!$A:$CM,$K23+3,INDEX('Základní list'!$B:$B,MATCH($J23,'Základní list'!$A:$A,0),1)+2))</f>
        <v>5</v>
      </c>
      <c r="N23" s="114">
        <f>IF($K23="","",SUM(H23,L23))</f>
        <v>9060</v>
      </c>
      <c r="O23" s="115">
        <f>IF($K23="","",SUM(I23,M23))</f>
        <v>7</v>
      </c>
      <c r="P23" s="116">
        <v>15</v>
      </c>
      <c r="Q23" s="40" t="str">
        <f>CONCATENATE(F23,G23)</f>
        <v>E7</v>
      </c>
      <c r="R23" s="40" t="str">
        <f>CONCATENATE(J23,K23)</f>
        <v>D4</v>
      </c>
      <c r="S23" s="40">
        <f>COUNT(I23,M23)</f>
        <v>2</v>
      </c>
    </row>
    <row r="24" spans="1:19" ht="18" customHeight="1">
      <c r="A24" s="151">
        <v>12</v>
      </c>
      <c r="B24" s="162" t="s">
        <v>121</v>
      </c>
      <c r="C24" s="173"/>
      <c r="D24" s="141"/>
      <c r="E24" s="137">
        <v>2506</v>
      </c>
      <c r="F24" s="108" t="s">
        <v>20</v>
      </c>
      <c r="G24" s="105">
        <v>7</v>
      </c>
      <c r="H24" s="109">
        <f>IF($G24="","",INDEX('1. závod'!$A:$CM,$G24+3,INDEX('Základní list'!$B:$B,MATCH($F24,'Základní list'!$A:$A,0),1)))</f>
        <v>2300</v>
      </c>
      <c r="I24" s="110">
        <f>IF($G24="","",INDEX('1. závod'!$A:$CL,$G24+3,INDEX('Základní list'!$B:$B,MATCH($F24,'Základní list'!$A:$A,0),1)+2))</f>
        <v>2</v>
      </c>
      <c r="J24" s="104" t="s">
        <v>19</v>
      </c>
      <c r="K24" s="111">
        <v>5</v>
      </c>
      <c r="L24" s="112">
        <f>IF($K24="","",INDEX('2. závod'!$A:$CM,$K24+3,INDEX('Základní list'!$B:$B,MATCH($J24,'Základní list'!$A:$A,0),1)))</f>
        <v>3460</v>
      </c>
      <c r="M24" s="113">
        <f>IF($K24="","",INDEX('2. závod'!$A:$CM,$K24+3,INDEX('Základní list'!$B:$B,MATCH($J24,'Základní list'!$A:$A,0),1)+2))</f>
        <v>5</v>
      </c>
      <c r="N24" s="114">
        <f>IF($K24="","",SUM(H24,L24))</f>
        <v>5760</v>
      </c>
      <c r="O24" s="115">
        <f>IF($K24="","",SUM(I24,M24))</f>
        <v>7</v>
      </c>
      <c r="P24" s="116">
        <v>16</v>
      </c>
      <c r="Q24" s="40" t="str">
        <f>CONCATENATE(F24,G24)</f>
        <v>D7</v>
      </c>
      <c r="R24" s="40" t="str">
        <f>CONCATENATE(J24,K24)</f>
        <v>A5</v>
      </c>
      <c r="S24" s="40">
        <f>COUNT(I24,M24)</f>
        <v>2</v>
      </c>
    </row>
    <row r="25" spans="1:19" s="19" customFormat="1" ht="18" customHeight="1">
      <c r="A25" s="145">
        <v>30</v>
      </c>
      <c r="B25" s="163" t="s">
        <v>135</v>
      </c>
      <c r="C25" s="169"/>
      <c r="D25" s="36"/>
      <c r="E25" s="138">
        <v>2363</v>
      </c>
      <c r="F25" s="37" t="s">
        <v>19</v>
      </c>
      <c r="G25" s="35">
        <v>6</v>
      </c>
      <c r="H25" s="28">
        <f>IF($G25="","",INDEX('1. závod'!$A:$CM,$G25+3,INDEX('Základní list'!$B:$B,MATCH($F25,'Základní list'!$A:$A,0),1)))</f>
        <v>3360</v>
      </c>
      <c r="I25" s="24">
        <f>IF($G25="","",INDEX('1. závod'!$A:$CL,$G25+3,INDEX('Základní list'!$B:$B,MATCH($F25,'Základní list'!$A:$A,0),1)+2))</f>
        <v>8</v>
      </c>
      <c r="J25" s="181" t="s">
        <v>20</v>
      </c>
      <c r="K25" s="182">
        <v>1</v>
      </c>
      <c r="L25" s="183">
        <f>IF($K25="","",INDEX('2. závod'!$A:$CM,$K25+3,INDEX('Základní list'!$B:$B,MATCH($J25,'Základní list'!$A:$A,0),1)))</f>
        <v>18180</v>
      </c>
      <c r="M25" s="184">
        <f>IF($K25="","",INDEX('2. závod'!$A:$CM,$K25+3,INDEX('Základní list'!$B:$B,MATCH($J25,'Základní list'!$A:$A,0),1)+2))</f>
        <v>1</v>
      </c>
      <c r="N25" s="30">
        <f>IF($K25="","",SUM(H25,L25))</f>
        <v>21540</v>
      </c>
      <c r="O25" s="67">
        <f>IF($K25="","",SUM(I25,M25))</f>
        <v>9</v>
      </c>
      <c r="P25" s="71">
        <f>IF($N25="","",RANK(O25,O:O,1))</f>
        <v>18</v>
      </c>
      <c r="Q25" s="40" t="str">
        <f>CONCATENATE(F25,G25)</f>
        <v>A6</v>
      </c>
      <c r="R25" s="40" t="str">
        <f>CONCATENATE(J25,K25)</f>
        <v>D1</v>
      </c>
      <c r="S25" s="40">
        <f>COUNT(I25,M25)</f>
        <v>2</v>
      </c>
    </row>
    <row r="26" spans="1:19" s="19" customFormat="1" ht="18" customHeight="1" thickBot="1">
      <c r="A26" s="150">
        <v>36</v>
      </c>
      <c r="B26" s="165" t="s">
        <v>141</v>
      </c>
      <c r="C26" s="174"/>
      <c r="D26" s="79"/>
      <c r="E26" s="139">
        <v>2539</v>
      </c>
      <c r="F26" s="37" t="s">
        <v>19</v>
      </c>
      <c r="G26" s="35">
        <v>7</v>
      </c>
      <c r="H26" s="28">
        <f>IF($G26="","",INDEX('1. závod'!$A:$CM,$G26+3,INDEX('Základní list'!$B:$B,MATCH($F26,'Základní list'!$A:$A,0),1)))</f>
        <v>4260</v>
      </c>
      <c r="I26" s="24">
        <f>IF($G26="","",INDEX('1. závod'!$A:$CL,$G26+3,INDEX('Základní list'!$B:$B,MATCH($F26,'Základní list'!$A:$A,0),1)+2))</f>
        <v>7</v>
      </c>
      <c r="J26" s="31" t="s">
        <v>23</v>
      </c>
      <c r="K26" s="32">
        <v>4</v>
      </c>
      <c r="L26" s="68">
        <f>IF($K26="","",INDEX('2. závod'!$A:$CM,$K26+3,INDEX('Základní list'!$B:$B,MATCH($J26,'Základní list'!$A:$A,0),1)))</f>
        <v>11180</v>
      </c>
      <c r="M26" s="69">
        <f>IF($K26="","",INDEX('2. závod'!$A:$CM,$K26+3,INDEX('Základní list'!$B:$B,MATCH($J26,'Základní list'!$A:$A,0),1)+2))</f>
        <v>2</v>
      </c>
      <c r="N26" s="30">
        <f>IF($K26="","",SUM(H26,L26))</f>
        <v>15440</v>
      </c>
      <c r="O26" s="67">
        <f>IF($K26="","",SUM(I26,M26))</f>
        <v>9</v>
      </c>
      <c r="P26" s="71">
        <v>18</v>
      </c>
      <c r="Q26" s="40" t="str">
        <f>CONCATENATE(F26,G26)</f>
        <v>A7</v>
      </c>
      <c r="R26" s="40" t="str">
        <f>CONCATENATE(J26,K26)</f>
        <v>C4</v>
      </c>
      <c r="S26" s="40">
        <f>COUNT(I26,M26)</f>
        <v>2</v>
      </c>
    </row>
    <row r="27" spans="1:19" ht="18" customHeight="1">
      <c r="A27" s="145">
        <v>29</v>
      </c>
      <c r="B27" s="167" t="s">
        <v>134</v>
      </c>
      <c r="C27" s="168"/>
      <c r="D27" s="33"/>
      <c r="E27" s="137">
        <v>2391</v>
      </c>
      <c r="F27" s="37" t="s">
        <v>23</v>
      </c>
      <c r="G27" s="35">
        <v>2</v>
      </c>
      <c r="H27" s="28">
        <f>IF($G27="","",INDEX('1. závod'!$A:$CM,$G27+3,INDEX('Základní list'!$B:$B,MATCH($F27,'Základní list'!$A:$A,0),1)))</f>
        <v>200</v>
      </c>
      <c r="I27" s="24">
        <f>IF($G27="","",INDEX('1. závod'!$A:$CL,$G27+3,INDEX('Základní list'!$B:$B,MATCH($F27,'Základní list'!$A:$A,0),1)+2))</f>
        <v>6</v>
      </c>
      <c r="J27" s="31" t="s">
        <v>21</v>
      </c>
      <c r="K27" s="32">
        <v>7</v>
      </c>
      <c r="L27" s="68">
        <f>IF($K27="","",INDEX('2. závod'!$A:$CM,$K27+3,INDEX('Základní list'!$B:$B,MATCH($J27,'Základní list'!$A:$A,0),1)))</f>
        <v>14700</v>
      </c>
      <c r="M27" s="69">
        <f>IF($K27="","",INDEX('2. závod'!$A:$CM,$K27+3,INDEX('Základní list'!$B:$B,MATCH($J27,'Základní list'!$A:$A,0),1)+2))</f>
        <v>3</v>
      </c>
      <c r="N27" s="30">
        <f>IF($K27="","",SUM(H27,L27))</f>
        <v>14900</v>
      </c>
      <c r="O27" s="67">
        <f>IF($K27="","",SUM(I27,M27))</f>
        <v>9</v>
      </c>
      <c r="P27" s="71">
        <v>19</v>
      </c>
      <c r="Q27" s="40" t="str">
        <f>CONCATENATE(F27,G27)</f>
        <v>C2</v>
      </c>
      <c r="R27" s="40" t="str">
        <f>CONCATENATE(J27,K27)</f>
        <v>E7</v>
      </c>
      <c r="S27" s="40">
        <f>COUNT(I27,M27)</f>
        <v>2</v>
      </c>
    </row>
    <row r="28" spans="1:19" s="19" customFormat="1" ht="18" customHeight="1">
      <c r="A28" s="145">
        <v>47</v>
      </c>
      <c r="B28" s="148" t="s">
        <v>151</v>
      </c>
      <c r="C28" s="169"/>
      <c r="D28" s="36"/>
      <c r="E28" s="138">
        <v>2492</v>
      </c>
      <c r="F28" s="178" t="s">
        <v>23</v>
      </c>
      <c r="G28" s="179">
        <v>7</v>
      </c>
      <c r="H28" s="177">
        <f>IF($G28="","",INDEX('1. závod'!$A:$CM,$G28+3,INDEX('Základní list'!$B:$B,MATCH($F28,'Základní list'!$A:$A,0),1)))</f>
        <v>6660</v>
      </c>
      <c r="I28" s="180">
        <f>IF($G28="","",INDEX('1. závod'!$A:$CL,$G28+3,INDEX('Základní list'!$B:$B,MATCH($F28,'Základní list'!$A:$A,0),1)+2))</f>
        <v>1</v>
      </c>
      <c r="J28" s="31" t="s">
        <v>21</v>
      </c>
      <c r="K28" s="32">
        <v>10</v>
      </c>
      <c r="L28" s="68">
        <f>IF($K28="","",INDEX('2. závod'!$A:$CM,$K28+3,INDEX('Základní list'!$B:$B,MATCH($J28,'Základní list'!$A:$A,0),1)))</f>
        <v>5320</v>
      </c>
      <c r="M28" s="69">
        <f>IF($K28="","",INDEX('2. závod'!$A:$CM,$K28+3,INDEX('Základní list'!$B:$B,MATCH($J28,'Základní list'!$A:$A,0),1)+2))</f>
        <v>8</v>
      </c>
      <c r="N28" s="30">
        <f>IF($K28="","",SUM(H28,L28))</f>
        <v>11980</v>
      </c>
      <c r="O28" s="67">
        <f>IF($K28="","",SUM(I28,M28))</f>
        <v>9</v>
      </c>
      <c r="P28" s="71">
        <v>20</v>
      </c>
      <c r="Q28" s="40" t="str">
        <f>CONCATENATE(F28,G28)</f>
        <v>C7</v>
      </c>
      <c r="R28" s="40" t="str">
        <f>CONCATENATE(J28,K28)</f>
        <v>E10</v>
      </c>
      <c r="S28" s="40">
        <f>COUNT(I28,M28)</f>
        <v>2</v>
      </c>
    </row>
    <row r="29" spans="1:19" ht="18" customHeight="1" thickBot="1">
      <c r="A29" s="152">
        <v>60</v>
      </c>
      <c r="B29" s="159" t="s">
        <v>163</v>
      </c>
      <c r="C29" s="170" t="s">
        <v>175</v>
      </c>
      <c r="D29" s="146"/>
      <c r="E29" s="139">
        <v>2646</v>
      </c>
      <c r="F29" s="178" t="s">
        <v>25</v>
      </c>
      <c r="G29" s="179">
        <v>8</v>
      </c>
      <c r="H29" s="177">
        <f>IF($G29="","",INDEX('1. závod'!$A:$CM,$G29+3,INDEX('Základní list'!$B:$B,MATCH($F29,'Základní list'!$A:$A,0),1)))</f>
        <v>5960</v>
      </c>
      <c r="I29" s="180">
        <f>IF($G29="","",INDEX('1. závod'!$A:$CL,$G29+3,INDEX('Základní list'!$B:$B,MATCH($F29,'Základní list'!$A:$A,0),1)+2))</f>
        <v>1</v>
      </c>
      <c r="J29" s="31" t="s">
        <v>24</v>
      </c>
      <c r="K29" s="32">
        <v>5</v>
      </c>
      <c r="L29" s="68">
        <f>IF($K29="","",INDEX('2. závod'!$A:$CM,$K29+3,INDEX('Základní list'!$B:$B,MATCH($J29,'Základní list'!$A:$A,0),1)))</f>
        <v>1440</v>
      </c>
      <c r="M29" s="69">
        <f>IF($K29="","",INDEX('2. závod'!$A:$CM,$K29+3,INDEX('Základní list'!$B:$B,MATCH($J29,'Základní list'!$A:$A,0),1)+2))</f>
        <v>8</v>
      </c>
      <c r="N29" s="30">
        <f>IF($K29="","",SUM(H29,L29))</f>
        <v>7400</v>
      </c>
      <c r="O29" s="67">
        <f>IF($K29="","",SUM(I29,M29))</f>
        <v>9</v>
      </c>
      <c r="P29" s="71">
        <v>21</v>
      </c>
      <c r="Q29" s="40" t="str">
        <f>CONCATENATE(F29,G29)</f>
        <v>F8</v>
      </c>
      <c r="R29" s="40" t="str">
        <f>CONCATENATE(J29,K29)</f>
        <v>B5</v>
      </c>
      <c r="S29" s="40">
        <f>COUNT(I29,M29)</f>
        <v>2</v>
      </c>
    </row>
    <row r="30" spans="1:19" ht="18" customHeight="1">
      <c r="A30" s="151">
        <v>18</v>
      </c>
      <c r="B30" s="292" t="s">
        <v>125</v>
      </c>
      <c r="C30" s="173"/>
      <c r="D30" s="141"/>
      <c r="E30" s="137">
        <v>2286</v>
      </c>
      <c r="F30" s="108" t="s">
        <v>20</v>
      </c>
      <c r="G30" s="105">
        <v>1</v>
      </c>
      <c r="H30" s="109">
        <f>IF($G30="","",INDEX('1. závod'!$A:$CM,$G30+3,INDEX('Základní list'!$B:$B,MATCH($F30,'Základní list'!$A:$A,0),1)))</f>
        <v>380</v>
      </c>
      <c r="I30" s="110">
        <f>IF($G30="","",INDEX('1. závod'!$A:$CL,$G30+3,INDEX('Základní list'!$B:$B,MATCH($F30,'Základní list'!$A:$A,0),1)+2))</f>
        <v>3</v>
      </c>
      <c r="J30" s="104" t="s">
        <v>23</v>
      </c>
      <c r="K30" s="111">
        <v>8</v>
      </c>
      <c r="L30" s="112">
        <f>IF($K30="","",INDEX('2. závod'!$A:$CM,$K30+3,INDEX('Základní list'!$B:$B,MATCH($J30,'Základní list'!$A:$A,0),1)))</f>
        <v>4300</v>
      </c>
      <c r="M30" s="113">
        <f>IF($K30="","",INDEX('2. závod'!$A:$CM,$K30+3,INDEX('Základní list'!$B:$B,MATCH($J30,'Základní list'!$A:$A,0),1)+2))</f>
        <v>7</v>
      </c>
      <c r="N30" s="114">
        <f>IF($K30="","",SUM(H30,L30))</f>
        <v>4680</v>
      </c>
      <c r="O30" s="115">
        <f>IF($K30="","",SUM(I30,M30))</f>
        <v>10</v>
      </c>
      <c r="P30" s="116">
        <v>23</v>
      </c>
      <c r="Q30" s="40" t="str">
        <f>CONCATENATE(F30,G30)</f>
        <v>D1</v>
      </c>
      <c r="R30" s="40" t="str">
        <f>CONCATENATE(J30,K30)</f>
        <v>C8</v>
      </c>
      <c r="S30" s="40">
        <f>COUNT(I30,M30)</f>
        <v>2</v>
      </c>
    </row>
    <row r="31" spans="1:19" ht="18" customHeight="1" collapsed="1">
      <c r="A31" s="145">
        <v>41</v>
      </c>
      <c r="B31" s="163" t="s">
        <v>145</v>
      </c>
      <c r="C31" s="169"/>
      <c r="D31" s="36"/>
      <c r="E31" s="138">
        <v>234</v>
      </c>
      <c r="F31" s="37" t="s">
        <v>19</v>
      </c>
      <c r="G31" s="35">
        <v>2</v>
      </c>
      <c r="H31" s="28">
        <f>IF($G31="","",INDEX('1. závod'!$A:$CM,$G31+3,INDEX('Základní list'!$B:$B,MATCH($F31,'Základní list'!$A:$A,0),1)))</f>
        <v>8280</v>
      </c>
      <c r="I31" s="24">
        <f>IF($G31="","",INDEX('1. závod'!$A:$CL,$G31+3,INDEX('Základní list'!$B:$B,MATCH($F31,'Základní list'!$A:$A,0),1)+2))</f>
        <v>2</v>
      </c>
      <c r="J31" s="31" t="s">
        <v>25</v>
      </c>
      <c r="K31" s="32">
        <v>2</v>
      </c>
      <c r="L31" s="68">
        <f>IF($K31="","",INDEX('2. závod'!$A:$CM,$K31+3,INDEX('Základní list'!$B:$B,MATCH($J31,'Základní list'!$A:$A,0),1)))</f>
        <v>880</v>
      </c>
      <c r="M31" s="69">
        <f>IF($K31="","",INDEX('2. závod'!$A:$CM,$K31+3,INDEX('Základní list'!$B:$B,MATCH($J31,'Základní list'!$A:$A,0),1)+2))</f>
        <v>8</v>
      </c>
      <c r="N31" s="30">
        <f>IF($K31="","",SUM(H31,L31))</f>
        <v>9160</v>
      </c>
      <c r="O31" s="67">
        <f>IF($K31="","",SUM(I31,M31))</f>
        <v>10</v>
      </c>
      <c r="P31" s="71">
        <f>IF($N31="","",RANK(O31,O:O,1))</f>
        <v>24</v>
      </c>
      <c r="Q31" s="40" t="str">
        <f>CONCATENATE(F31,G31)</f>
        <v>A2</v>
      </c>
      <c r="R31" s="40" t="str">
        <f>CONCATENATE(J31,K31)</f>
        <v>F2</v>
      </c>
      <c r="S31" s="40">
        <f>COUNT(I31,M31)</f>
        <v>2</v>
      </c>
    </row>
    <row r="32" spans="1:19" ht="18" customHeight="1" thickBot="1">
      <c r="A32" s="150">
        <v>22</v>
      </c>
      <c r="B32" s="166" t="s">
        <v>128</v>
      </c>
      <c r="C32" s="174"/>
      <c r="D32" s="142"/>
      <c r="E32" s="139">
        <v>2309</v>
      </c>
      <c r="F32" s="108" t="s">
        <v>25</v>
      </c>
      <c r="G32" s="105">
        <v>1</v>
      </c>
      <c r="H32" s="109">
        <f>IF($G32="","",INDEX('1. závod'!$A:$CM,$G32+3,INDEX('Základní list'!$B:$B,MATCH($F32,'Základní list'!$A:$A,0),1)))</f>
        <v>2320</v>
      </c>
      <c r="I32" s="110">
        <f>IF($G32="","",INDEX('1. závod'!$A:$CL,$G32+3,INDEX('Základní list'!$B:$B,MATCH($F32,'Základní list'!$A:$A,0),1)+2))</f>
        <v>2</v>
      </c>
      <c r="J32" s="104" t="s">
        <v>19</v>
      </c>
      <c r="K32" s="111">
        <v>4</v>
      </c>
      <c r="L32" s="112">
        <f>IF($K32="","",INDEX('2. závod'!$A:$CM,$K32+3,INDEX('Základní list'!$B:$B,MATCH($J32,'Základní list'!$A:$A,0),1)))</f>
        <v>2200</v>
      </c>
      <c r="M32" s="113">
        <f>IF($K32="","",INDEX('2. závod'!$A:$CM,$K32+3,INDEX('Základní list'!$B:$B,MATCH($J32,'Základní list'!$A:$A,0),1)+2))</f>
        <v>8</v>
      </c>
      <c r="N32" s="114">
        <f>IF($K32="","",SUM(H32,L32))</f>
        <v>4520</v>
      </c>
      <c r="O32" s="115">
        <f>IF($K32="","",SUM(I32,M32))</f>
        <v>10</v>
      </c>
      <c r="P32" s="116">
        <v>24</v>
      </c>
      <c r="Q32" s="40" t="str">
        <f>CONCATENATE(F32,G32)</f>
        <v>F1</v>
      </c>
      <c r="R32" s="40" t="str">
        <f>CONCATENATE(J32,K32)</f>
        <v>A4</v>
      </c>
      <c r="S32" s="40">
        <f>COUNT(I32,M32)</f>
        <v>2</v>
      </c>
    </row>
    <row r="33" spans="1:19" s="19" customFormat="1" ht="18" customHeight="1">
      <c r="A33" s="145">
        <v>46</v>
      </c>
      <c r="B33" s="158" t="s">
        <v>150</v>
      </c>
      <c r="C33" s="168"/>
      <c r="D33" s="33"/>
      <c r="E33" s="137">
        <v>2373</v>
      </c>
      <c r="F33" s="37" t="s">
        <v>24</v>
      </c>
      <c r="G33" s="35">
        <v>1</v>
      </c>
      <c r="H33" s="28">
        <f>IF($G33="","",INDEX('1. závod'!$A:$CM,$G33+3,INDEX('Základní list'!$B:$B,MATCH($F33,'Základní list'!$A:$A,0),1)))</f>
        <v>0</v>
      </c>
      <c r="I33" s="24">
        <f>IF($G33="","",INDEX('1. závod'!$A:$CL,$G33+3,INDEX('Základní list'!$B:$B,MATCH($F33,'Základní list'!$A:$A,0),1)+2))</f>
        <v>9.5</v>
      </c>
      <c r="J33" s="181" t="s">
        <v>24</v>
      </c>
      <c r="K33" s="182">
        <v>3</v>
      </c>
      <c r="L33" s="183">
        <f>IF($K33="","",INDEX('2. závod'!$A:$CM,$K33+3,INDEX('Základní list'!$B:$B,MATCH($J33,'Základní list'!$A:$A,0),1)))</f>
        <v>16280</v>
      </c>
      <c r="M33" s="184">
        <f>IF($K33="","",INDEX('2. závod'!$A:$CM,$K33+3,INDEX('Základní list'!$B:$B,MATCH($J33,'Základní list'!$A:$A,0),1)+2))</f>
        <v>1</v>
      </c>
      <c r="N33" s="30">
        <f>IF($K33="","",SUM(H33,L33))</f>
        <v>16280</v>
      </c>
      <c r="O33" s="67">
        <f>IF($K33="","",SUM(I33,M33))</f>
        <v>10.5</v>
      </c>
      <c r="P33" s="71">
        <v>25</v>
      </c>
      <c r="Q33" s="40" t="str">
        <f>CONCATENATE(F33,G33)</f>
        <v>B1</v>
      </c>
      <c r="R33" s="40" t="str">
        <f>CONCATENATE(J33,K33)</f>
        <v>B3</v>
      </c>
      <c r="S33" s="40">
        <f>COUNT(I33,M33)</f>
        <v>2</v>
      </c>
    </row>
    <row r="34" spans="1:19" ht="18" customHeight="1">
      <c r="A34" s="145">
        <v>55</v>
      </c>
      <c r="B34" s="163" t="s">
        <v>158</v>
      </c>
      <c r="C34" s="169"/>
      <c r="D34" s="36"/>
      <c r="E34" s="138">
        <v>3052</v>
      </c>
      <c r="F34" s="37" t="s">
        <v>23</v>
      </c>
      <c r="G34" s="35">
        <v>6</v>
      </c>
      <c r="H34" s="28">
        <f>IF($G34="","",INDEX('1. závod'!$A:$CM,$G34+3,INDEX('Základní list'!$B:$B,MATCH($F34,'Základní list'!$A:$A,0),1)))</f>
        <v>0</v>
      </c>
      <c r="I34" s="24">
        <f>IF($G34="","",INDEX('1. závod'!$A:$CL,$G34+3,INDEX('Základní list'!$B:$B,MATCH($F34,'Základní list'!$A:$A,0),1)+2))</f>
        <v>8.5</v>
      </c>
      <c r="J34" s="31" t="s">
        <v>24</v>
      </c>
      <c r="K34" s="32">
        <v>8</v>
      </c>
      <c r="L34" s="68">
        <f>IF($K34="","",INDEX('2. závod'!$A:$CM,$K34+3,INDEX('Základní list'!$B:$B,MATCH($J34,'Základní list'!$A:$A,0),1)))</f>
        <v>12640</v>
      </c>
      <c r="M34" s="69">
        <f>IF($K34="","",INDEX('2. závod'!$A:$CM,$K34+3,INDEX('Základní list'!$B:$B,MATCH($J34,'Základní list'!$A:$A,0),1)+2))</f>
        <v>2</v>
      </c>
      <c r="N34" s="30">
        <f>IF($K34="","",SUM(H34,L34))</f>
        <v>12640</v>
      </c>
      <c r="O34" s="67">
        <f>IF($K34="","",SUM(I34,M34))</f>
        <v>10.5</v>
      </c>
      <c r="P34" s="71">
        <v>26</v>
      </c>
      <c r="Q34" s="40" t="str">
        <f>CONCATENATE(F34,G34)</f>
        <v>C6</v>
      </c>
      <c r="R34" s="40" t="str">
        <f>CONCATENATE(J34,K34)</f>
        <v>B8</v>
      </c>
      <c r="S34" s="40">
        <f>COUNT(I34,M34)</f>
        <v>2</v>
      </c>
    </row>
    <row r="35" spans="1:19" ht="18" customHeight="1" thickBot="1">
      <c r="A35" s="152">
        <v>27</v>
      </c>
      <c r="B35" s="186" t="s">
        <v>132</v>
      </c>
      <c r="C35" s="170"/>
      <c r="D35" s="140"/>
      <c r="E35" s="139">
        <v>2319</v>
      </c>
      <c r="F35" s="108" t="s">
        <v>21</v>
      </c>
      <c r="G35" s="105">
        <v>9</v>
      </c>
      <c r="H35" s="109">
        <f>IF($G35="","",INDEX('1. závod'!$A:$CM,$G35+3,INDEX('Základní list'!$B:$B,MATCH($F35,'Základní list'!$A:$A,0),1)))</f>
        <v>0</v>
      </c>
      <c r="I35" s="110">
        <f>IF($G35="","",INDEX('1. závod'!$A:$CL,$G35+3,INDEX('Základní list'!$B:$B,MATCH($F35,'Základní list'!$A:$A,0),1)+2))</f>
        <v>6.5</v>
      </c>
      <c r="J35" s="104" t="s">
        <v>23</v>
      </c>
      <c r="K35" s="111">
        <v>5</v>
      </c>
      <c r="L35" s="112">
        <f>IF($K35="","",INDEX('2. závod'!$A:$CM,$K35+3,INDEX('Základní list'!$B:$B,MATCH($J35,'Základní list'!$A:$A,0),1)))</f>
        <v>9340</v>
      </c>
      <c r="M35" s="113">
        <f>IF($K35="","",INDEX('2. závod'!$A:$CM,$K35+3,INDEX('Základní list'!$B:$B,MATCH($J35,'Základní list'!$A:$A,0),1)+2))</f>
        <v>4</v>
      </c>
      <c r="N35" s="114">
        <f>IF($K35="","",SUM(H35,L35))</f>
        <v>9340</v>
      </c>
      <c r="O35" s="115">
        <f>IF($K35="","",SUM(I35,M35))</f>
        <v>10.5</v>
      </c>
      <c r="P35" s="116">
        <v>27</v>
      </c>
      <c r="Q35" s="40" t="str">
        <f>CONCATENATE(F35,G35)</f>
        <v>E9</v>
      </c>
      <c r="R35" s="40" t="str">
        <f>CONCATENATE(J35,K35)</f>
        <v>C5</v>
      </c>
      <c r="S35" s="40">
        <f>COUNT(I35,M35)</f>
        <v>2</v>
      </c>
    </row>
    <row r="36" spans="1:19" s="19" customFormat="1" ht="18" customHeight="1">
      <c r="A36" s="151">
        <v>28</v>
      </c>
      <c r="B36" s="162" t="s">
        <v>133</v>
      </c>
      <c r="C36" s="173"/>
      <c r="D36" s="144"/>
      <c r="E36" s="137">
        <v>2259</v>
      </c>
      <c r="F36" s="37" t="s">
        <v>21</v>
      </c>
      <c r="G36" s="35">
        <v>6</v>
      </c>
      <c r="H36" s="28">
        <f>IF($G36="","",INDEX('1. závod'!$A:$CM,$G36+3,INDEX('Základní list'!$B:$B,MATCH($F36,'Základní list'!$A:$A,0),1)))</f>
        <v>0</v>
      </c>
      <c r="I36" s="24">
        <f>IF($G36="","",INDEX('1. závod'!$A:$CL,$G36+3,INDEX('Základní list'!$B:$B,MATCH($F36,'Základní list'!$A:$A,0),1)+2))</f>
        <v>6.5</v>
      </c>
      <c r="J36" s="31" t="s">
        <v>24</v>
      </c>
      <c r="K36" s="32">
        <v>9</v>
      </c>
      <c r="L36" s="68">
        <f>IF($K36="","",INDEX('2. závod'!$A:$CM,$K36+3,INDEX('Základní list'!$B:$B,MATCH($J36,'Základní list'!$A:$A,0),1)))</f>
        <v>6640</v>
      </c>
      <c r="M36" s="69">
        <f>IF($K36="","",INDEX('2. závod'!$A:$CM,$K36+3,INDEX('Základní list'!$B:$B,MATCH($J36,'Základní list'!$A:$A,0),1)+2))</f>
        <v>4</v>
      </c>
      <c r="N36" s="30">
        <f>IF($K36="","",SUM(H36,L36))</f>
        <v>6640</v>
      </c>
      <c r="O36" s="67">
        <f>IF($K36="","",SUM(I36,M36))</f>
        <v>10.5</v>
      </c>
      <c r="P36" s="71">
        <v>28</v>
      </c>
      <c r="Q36" s="40" t="str">
        <f>CONCATENATE(F36,G36)</f>
        <v>E6</v>
      </c>
      <c r="R36" s="40" t="str">
        <f>CONCATENATE(J36,K36)</f>
        <v>B9</v>
      </c>
      <c r="S36" s="40">
        <f>COUNT(I36,M36)</f>
        <v>2</v>
      </c>
    </row>
    <row r="37" spans="1:19" ht="18" customHeight="1">
      <c r="A37" s="145">
        <v>34</v>
      </c>
      <c r="B37" s="163" t="s">
        <v>139</v>
      </c>
      <c r="C37" s="169"/>
      <c r="D37" s="36"/>
      <c r="E37" s="138">
        <v>753</v>
      </c>
      <c r="F37" s="37" t="s">
        <v>21</v>
      </c>
      <c r="G37" s="35">
        <v>3</v>
      </c>
      <c r="H37" s="28">
        <f>IF($G37="","",INDEX('1. závod'!$A:$CM,$G37+3,INDEX('Základní list'!$B:$B,MATCH($F37,'Základní list'!$A:$A,0),1)))</f>
        <v>0</v>
      </c>
      <c r="I37" s="24">
        <f>IF($G37="","",INDEX('1. závod'!$A:$CL,$G37+3,INDEX('Základní list'!$B:$B,MATCH($F37,'Základní list'!$A:$A,0),1)+2))</f>
        <v>6.5</v>
      </c>
      <c r="J37" s="31" t="s">
        <v>25</v>
      </c>
      <c r="K37" s="32">
        <v>5</v>
      </c>
      <c r="L37" s="68">
        <f>IF($K37="","",INDEX('2. závod'!$A:$CM,$K37+3,INDEX('Základní list'!$B:$B,MATCH($J37,'Základní list'!$A:$A,0),1)))</f>
        <v>6200</v>
      </c>
      <c r="M37" s="69">
        <f>IF($K37="","",INDEX('2. závod'!$A:$CM,$K37+3,INDEX('Základní list'!$B:$B,MATCH($J37,'Základní list'!$A:$A,0),1)+2))</f>
        <v>4</v>
      </c>
      <c r="N37" s="30">
        <f>IF($K37="","",SUM(H37,L37))</f>
        <v>6200</v>
      </c>
      <c r="O37" s="67">
        <f>IF($K37="","",SUM(I37,M37))</f>
        <v>10.5</v>
      </c>
      <c r="P37" s="71">
        <v>29</v>
      </c>
      <c r="Q37" s="40" t="str">
        <f>CONCATENATE(F37,G37)</f>
        <v>E3</v>
      </c>
      <c r="R37" s="40" t="str">
        <f>CONCATENATE(J37,K37)</f>
        <v>F5</v>
      </c>
      <c r="S37" s="40">
        <f>COUNT(I37,M37)</f>
        <v>2</v>
      </c>
    </row>
    <row r="38" spans="1:19" ht="18" customHeight="1" thickBot="1">
      <c r="A38" s="150">
        <v>31</v>
      </c>
      <c r="B38" s="149" t="s">
        <v>136</v>
      </c>
      <c r="C38" s="174"/>
      <c r="D38" s="79"/>
      <c r="E38" s="139">
        <v>2298</v>
      </c>
      <c r="F38" s="37" t="s">
        <v>21</v>
      </c>
      <c r="G38" s="35">
        <v>4</v>
      </c>
      <c r="H38" s="28">
        <f>IF($G38="","",INDEX('1. závod'!$A:$CM,$G38+3,INDEX('Základní list'!$B:$B,MATCH($F38,'Základní list'!$A:$A,0),1)))</f>
        <v>0</v>
      </c>
      <c r="I38" s="24">
        <f>IF($G38="","",INDEX('1. závod'!$A:$CL,$G38+3,INDEX('Základní list'!$B:$B,MATCH($F38,'Základní list'!$A:$A,0),1)+2))</f>
        <v>6.5</v>
      </c>
      <c r="J38" s="31" t="s">
        <v>19</v>
      </c>
      <c r="K38" s="32">
        <v>2</v>
      </c>
      <c r="L38" s="68">
        <f>IF($K38="","",INDEX('2. závod'!$A:$CM,$K38+3,INDEX('Základní list'!$B:$B,MATCH($J38,'Základní list'!$A:$A,0),1)))</f>
        <v>4020</v>
      </c>
      <c r="M38" s="69">
        <f>IF($K38="","",INDEX('2. závod'!$A:$CM,$K38+3,INDEX('Základní list'!$B:$B,MATCH($J38,'Základní list'!$A:$A,0),1)+2))</f>
        <v>4</v>
      </c>
      <c r="N38" s="30">
        <f>IF($K38="","",SUM(H38,L38))</f>
        <v>4020</v>
      </c>
      <c r="O38" s="67">
        <f>IF($K38="","",SUM(I38,M38))</f>
        <v>10.5</v>
      </c>
      <c r="P38" s="71">
        <v>30</v>
      </c>
      <c r="Q38" s="40" t="str">
        <f>CONCATENATE(F38,G38)</f>
        <v>E4</v>
      </c>
      <c r="R38" s="40" t="str">
        <f>CONCATENATE(J38,K38)</f>
        <v>A2</v>
      </c>
      <c r="S38" s="40">
        <f>COUNT(I38,M38)</f>
        <v>2</v>
      </c>
    </row>
    <row r="39" spans="1:19" s="19" customFormat="1" ht="18" customHeight="1">
      <c r="A39" s="145">
        <v>54</v>
      </c>
      <c r="B39" s="158" t="s">
        <v>174</v>
      </c>
      <c r="C39" s="168"/>
      <c r="D39" s="33"/>
      <c r="E39" s="137">
        <v>3124</v>
      </c>
      <c r="F39" s="37" t="s">
        <v>20</v>
      </c>
      <c r="G39" s="35">
        <v>6</v>
      </c>
      <c r="H39" s="28">
        <f>IF($G39="","",INDEX('1. závod'!$A:$CM,$G39+3,INDEX('Základní list'!$B:$B,MATCH($F39,'Základní list'!$A:$A,0),1)))</f>
        <v>0</v>
      </c>
      <c r="I39" s="24">
        <f>IF($G39="","",INDEX('1. závod'!$A:$CL,$G39+3,INDEX('Základní list'!$B:$B,MATCH($F39,'Základní list'!$A:$A,0),1)+2))</f>
        <v>8</v>
      </c>
      <c r="J39" s="31" t="s">
        <v>25</v>
      </c>
      <c r="K39" s="32">
        <v>4</v>
      </c>
      <c r="L39" s="68">
        <f>IF($K39="","",INDEX('2. závod'!$A:$CM,$K39+3,INDEX('Základní list'!$B:$B,MATCH($J39,'Základní list'!$A:$A,0),1)))</f>
        <v>6980</v>
      </c>
      <c r="M39" s="69">
        <f>IF($K39="","",INDEX('2. závod'!$A:$CM,$K39+3,INDEX('Základní list'!$B:$B,MATCH($J39,'Základní list'!$A:$A,0),1)+2))</f>
        <v>3</v>
      </c>
      <c r="N39" s="30">
        <f>IF($K39="","",SUM(H39,L39))</f>
        <v>6980</v>
      </c>
      <c r="O39" s="67">
        <f>IF($K39="","",SUM(I39,M39))</f>
        <v>11</v>
      </c>
      <c r="P39" s="71">
        <v>32</v>
      </c>
      <c r="Q39" s="40" t="str">
        <f>CONCATENATE(F39,G39)</f>
        <v>D6</v>
      </c>
      <c r="R39" s="40" t="str">
        <f>CONCATENATE(J39,K39)</f>
        <v>F4</v>
      </c>
      <c r="S39" s="40">
        <f>COUNT(I39,M39)</f>
        <v>2</v>
      </c>
    </row>
    <row r="40" spans="1:19" ht="18" customHeight="1">
      <c r="A40" s="145">
        <v>52</v>
      </c>
      <c r="B40" s="148" t="s">
        <v>156</v>
      </c>
      <c r="C40" s="169"/>
      <c r="D40" s="33"/>
      <c r="E40" s="138">
        <v>17</v>
      </c>
      <c r="F40" s="37" t="s">
        <v>24</v>
      </c>
      <c r="G40" s="35">
        <v>3</v>
      </c>
      <c r="H40" s="28">
        <f>IF($G40="","",INDEX('1. závod'!$A:$CM,$G40+3,INDEX('Základní list'!$B:$B,MATCH($F40,'Základní list'!$A:$A,0),1)))</f>
        <v>4260</v>
      </c>
      <c r="I40" s="24">
        <f>IF($G40="","",INDEX('1. závod'!$A:$CL,$G40+3,INDEX('Základní list'!$B:$B,MATCH($F40,'Základní list'!$A:$A,0),1)+2))</f>
        <v>3</v>
      </c>
      <c r="J40" s="31" t="s">
        <v>20</v>
      </c>
      <c r="K40" s="32">
        <v>9</v>
      </c>
      <c r="L40" s="68">
        <f>IF($K40="","",INDEX('2. závod'!$A:$CM,$K40+3,INDEX('Základní list'!$B:$B,MATCH($J40,'Základní list'!$A:$A,0),1)))</f>
        <v>7140</v>
      </c>
      <c r="M40" s="69">
        <f>IF($K40="","",INDEX('2. závod'!$A:$CM,$K40+3,INDEX('Základní list'!$B:$B,MATCH($J40,'Základní list'!$A:$A,0),1)+2))</f>
        <v>8</v>
      </c>
      <c r="N40" s="30">
        <f>IF($K40="","",SUM(H40,L40))</f>
        <v>11400</v>
      </c>
      <c r="O40" s="67">
        <f>IF($K40="","",SUM(I40,M40))</f>
        <v>11</v>
      </c>
      <c r="P40" s="71">
        <f>IF($N40="","",RANK(O40,O:O,1))</f>
        <v>33</v>
      </c>
      <c r="Q40" s="40" t="str">
        <f>CONCATENATE(F40,G40)</f>
        <v>B3</v>
      </c>
      <c r="R40" s="40" t="str">
        <f>CONCATENATE(J40,K40)</f>
        <v>D9</v>
      </c>
      <c r="S40" s="40">
        <f>COUNT(I40,M40)</f>
        <v>2</v>
      </c>
    </row>
    <row r="41" spans="1:19" s="19" customFormat="1" ht="18" customHeight="1" thickBot="1">
      <c r="A41" s="145">
        <v>1</v>
      </c>
      <c r="B41" s="164" t="s">
        <v>110</v>
      </c>
      <c r="C41" s="170"/>
      <c r="D41" s="140"/>
      <c r="E41" s="139">
        <v>1126</v>
      </c>
      <c r="F41" s="104" t="s">
        <v>24</v>
      </c>
      <c r="G41" s="111">
        <v>10</v>
      </c>
      <c r="H41" s="109">
        <f>IF($G41="","",INDEX('1. závod'!$A:$CM,$G41+3,INDEX('Základní list'!$B:$B,MATCH($F41,'Základní list'!$A:$A,0),1)))</f>
        <v>1800</v>
      </c>
      <c r="I41" s="110">
        <f>IF($G41="","",INDEX('1. závod'!$A:$CL,$G41+3,INDEX('Základní list'!$B:$B,MATCH($F41,'Základní list'!$A:$A,0),1)+2))</f>
        <v>7</v>
      </c>
      <c r="J41" s="104" t="s">
        <v>21</v>
      </c>
      <c r="K41" s="111">
        <v>9</v>
      </c>
      <c r="L41" s="112">
        <f>IF($K41="","",INDEX('2. závod'!$A:$CM,$K41+3,INDEX('Základní list'!$B:$B,MATCH($J41,'Základní list'!$A:$A,0),1)))</f>
        <v>12000</v>
      </c>
      <c r="M41" s="113">
        <f>IF($K41="","",INDEX('2. závod'!$A:$CM,$K41+3,INDEX('Základní list'!$B:$B,MATCH($J41,'Základní list'!$A:$A,0),1)+2))</f>
        <v>5</v>
      </c>
      <c r="N41" s="114">
        <f>IF($K41="","",SUM(H41,L41))</f>
        <v>13800</v>
      </c>
      <c r="O41" s="115">
        <f>IF($K41="","",SUM(I41,M41))</f>
        <v>12</v>
      </c>
      <c r="P41" s="116">
        <v>34</v>
      </c>
      <c r="Q41" s="40" t="str">
        <f>CONCATENATE(F41,G41)</f>
        <v>B10</v>
      </c>
      <c r="R41" s="40" t="str">
        <f>CONCATENATE(J41,K41)</f>
        <v>E9</v>
      </c>
      <c r="S41" s="40">
        <f>COUNT(I41,M41)</f>
        <v>2</v>
      </c>
    </row>
    <row r="42" spans="1:19" ht="18" customHeight="1">
      <c r="A42" s="145">
        <v>15</v>
      </c>
      <c r="B42" s="292" t="s">
        <v>170</v>
      </c>
      <c r="C42" s="173"/>
      <c r="D42" s="141"/>
      <c r="E42" s="137">
        <v>2054</v>
      </c>
      <c r="F42" s="108" t="s">
        <v>24</v>
      </c>
      <c r="G42" s="105">
        <v>7</v>
      </c>
      <c r="H42" s="109">
        <f>IF($G42="","",INDEX('1. závod'!$A:$CM,$G42+3,INDEX('Základní list'!$B:$B,MATCH($F42,'Základní list'!$A:$A,0),1)))</f>
        <v>920</v>
      </c>
      <c r="I42" s="110">
        <f>IF($G42="","",INDEX('1. závod'!$A:$CL,$G42+3,INDEX('Základní list'!$B:$B,MATCH($F42,'Základní list'!$A:$A,0),1)+2))</f>
        <v>8</v>
      </c>
      <c r="J42" s="104" t="s">
        <v>21</v>
      </c>
      <c r="K42" s="111">
        <v>8</v>
      </c>
      <c r="L42" s="112">
        <f>IF($K42="","",INDEX('2. závod'!$A:$CM,$K42+3,INDEX('Základní list'!$B:$B,MATCH($J42,'Základní list'!$A:$A,0),1)))</f>
        <v>13240</v>
      </c>
      <c r="M42" s="113">
        <f>IF($K42="","",INDEX('2. závod'!$A:$CM,$K42+3,INDEX('Základní list'!$B:$B,MATCH($J42,'Základní list'!$A:$A,0),1)+2))</f>
        <v>4</v>
      </c>
      <c r="N42" s="114">
        <f>IF($K42="","",SUM(H42,L42))</f>
        <v>14160</v>
      </c>
      <c r="O42" s="115">
        <f>IF($K42="","",SUM(I42,M42))</f>
        <v>12</v>
      </c>
      <c r="P42" s="116">
        <f>IF($N42="","",RANK(O42,O:O,1))</f>
        <v>35</v>
      </c>
      <c r="Q42" s="40" t="str">
        <f>CONCATENATE(F42,G42)</f>
        <v>B7</v>
      </c>
      <c r="R42" s="40" t="str">
        <f>CONCATENATE(J42,K42)</f>
        <v>E8</v>
      </c>
      <c r="S42" s="40">
        <f>COUNT(I42,M42)</f>
        <v>2</v>
      </c>
    </row>
    <row r="43" spans="1:19" ht="18" customHeight="1">
      <c r="A43" s="145">
        <v>58</v>
      </c>
      <c r="B43" s="148" t="s">
        <v>161</v>
      </c>
      <c r="C43" s="169" t="s">
        <v>175</v>
      </c>
      <c r="D43" s="36"/>
      <c r="E43" s="138">
        <v>3082</v>
      </c>
      <c r="F43" s="37" t="s">
        <v>20</v>
      </c>
      <c r="G43" s="35">
        <v>5</v>
      </c>
      <c r="H43" s="28">
        <f>IF($G43="","",INDEX('1. závod'!$A:$CM,$G43+3,INDEX('Základní list'!$B:$B,MATCH($F43,'Základní list'!$A:$A,0),1)))</f>
        <v>100</v>
      </c>
      <c r="I43" s="24">
        <f>IF($G43="","",INDEX('1. závod'!$A:$CL,$G43+3,INDEX('Základní list'!$B:$B,MATCH($F43,'Základní list'!$A:$A,0),1)+2))</f>
        <v>5</v>
      </c>
      <c r="J43" s="31" t="s">
        <v>25</v>
      </c>
      <c r="K43" s="32">
        <v>7</v>
      </c>
      <c r="L43" s="68">
        <f>IF($K43="","",INDEX('2. závod'!$A:$CM,$K43+3,INDEX('Základní list'!$B:$B,MATCH($J43,'Základní list'!$A:$A,0),1)))</f>
        <v>2480</v>
      </c>
      <c r="M43" s="69">
        <f>IF($K43="","",INDEX('2. závod'!$A:$CM,$K43+3,INDEX('Základní list'!$B:$B,MATCH($J43,'Základní list'!$A:$A,0),1)+2))</f>
        <v>7</v>
      </c>
      <c r="N43" s="30">
        <f>IF($K43="","",SUM(H43,L43))</f>
        <v>2580</v>
      </c>
      <c r="O43" s="67">
        <f>IF($K43="","",SUM(I43,M43))</f>
        <v>12</v>
      </c>
      <c r="P43" s="71">
        <v>35</v>
      </c>
      <c r="Q43" s="40" t="str">
        <f>CONCATENATE(F43,G43)</f>
        <v>D5</v>
      </c>
      <c r="R43" s="40" t="str">
        <f>CONCATENATE(J43,K43)</f>
        <v>F7</v>
      </c>
      <c r="S43" s="40">
        <f>COUNT(I43,M43)</f>
        <v>2</v>
      </c>
    </row>
    <row r="44" spans="1:19" s="19" customFormat="1" ht="18" customHeight="1" thickBot="1">
      <c r="A44" s="145">
        <v>48</v>
      </c>
      <c r="B44" s="149" t="s">
        <v>152</v>
      </c>
      <c r="C44" s="174"/>
      <c r="D44" s="79"/>
      <c r="E44" s="139">
        <v>2462</v>
      </c>
      <c r="F44" s="37" t="s">
        <v>21</v>
      </c>
      <c r="G44" s="35">
        <v>8</v>
      </c>
      <c r="H44" s="28">
        <f>IF($G44="","",INDEX('1. závod'!$A:$CM,$G44+3,INDEX('Základní list'!$B:$B,MATCH($F44,'Základní list'!$A:$A,0),1)))</f>
        <v>0</v>
      </c>
      <c r="I44" s="24">
        <f>IF($G44="","",INDEX('1. závod'!$A:$CL,$G44+3,INDEX('Základní list'!$B:$B,MATCH($F44,'Základní list'!$A:$A,0),1)+2))</f>
        <v>6.5</v>
      </c>
      <c r="J44" s="31" t="s">
        <v>20</v>
      </c>
      <c r="K44" s="32">
        <v>3</v>
      </c>
      <c r="L44" s="68">
        <f>IF($K44="","",INDEX('2. závod'!$A:$CM,$K44+3,INDEX('Základní list'!$B:$B,MATCH($J44,'Základní list'!$A:$A,0),1)))</f>
        <v>8480</v>
      </c>
      <c r="M44" s="69">
        <f>IF($K44="","",INDEX('2. závod'!$A:$CM,$K44+3,INDEX('Základní list'!$B:$B,MATCH($J44,'Základní list'!$A:$A,0),1)+2))</f>
        <v>6</v>
      </c>
      <c r="N44" s="30">
        <f>IF($K44="","",SUM(H44,L44))</f>
        <v>8480</v>
      </c>
      <c r="O44" s="67">
        <f>IF($K44="","",SUM(I44,M44))</f>
        <v>12.5</v>
      </c>
      <c r="P44" s="71">
        <v>36</v>
      </c>
      <c r="Q44" s="40" t="str">
        <f>CONCATENATE(F44,G44)</f>
        <v>E8</v>
      </c>
      <c r="R44" s="40" t="str">
        <f>CONCATENATE(J44,K44)</f>
        <v>D3</v>
      </c>
      <c r="S44" s="40">
        <f>COUNT(I44,M44)</f>
        <v>2</v>
      </c>
    </row>
    <row r="45" spans="1:19" ht="18" customHeight="1">
      <c r="A45" s="145">
        <v>42</v>
      </c>
      <c r="B45" s="167" t="s">
        <v>146</v>
      </c>
      <c r="C45" s="168"/>
      <c r="D45" s="33"/>
      <c r="E45" s="137">
        <v>2123</v>
      </c>
      <c r="F45" s="37" t="s">
        <v>25</v>
      </c>
      <c r="G45" s="35">
        <v>7</v>
      </c>
      <c r="H45" s="28">
        <f>IF($G45="","",INDEX('1. závod'!$A:$CM,$G45+3,INDEX('Základní list'!$B:$B,MATCH($F45,'Základní list'!$A:$A,0),1)))</f>
        <v>0</v>
      </c>
      <c r="I45" s="24">
        <f>IF($G45="","",INDEX('1. závod'!$A:$CL,$G45+3,INDEX('Základní list'!$B:$B,MATCH($F45,'Základní list'!$A:$A,0),1)+2))</f>
        <v>7.5</v>
      </c>
      <c r="J45" s="31" t="s">
        <v>23</v>
      </c>
      <c r="K45" s="32">
        <v>3</v>
      </c>
      <c r="L45" s="68">
        <f>IF($K45="","",INDEX('2. závod'!$A:$CM,$K45+3,INDEX('Základní list'!$B:$B,MATCH($J45,'Základní list'!$A:$A,0),1)))</f>
        <v>7540</v>
      </c>
      <c r="M45" s="69">
        <f>IF($K45="","",INDEX('2. závod'!$A:$CM,$K45+3,INDEX('Základní list'!$B:$B,MATCH($J45,'Základní list'!$A:$A,0),1)+2))</f>
        <v>5</v>
      </c>
      <c r="N45" s="30">
        <f>IF($K45="","",SUM(H45,L45))</f>
        <v>7540</v>
      </c>
      <c r="O45" s="67">
        <f>IF($K45="","",SUM(I45,M45))</f>
        <v>12.5</v>
      </c>
      <c r="P45" s="71">
        <v>37</v>
      </c>
      <c r="Q45" s="40" t="str">
        <f>CONCATENATE(F45,G45)</f>
        <v>F7</v>
      </c>
      <c r="R45" s="40" t="str">
        <f>CONCATENATE(J45,K45)</f>
        <v>C3</v>
      </c>
      <c r="S45" s="40">
        <f>COUNT(I45,M45)</f>
        <v>2</v>
      </c>
    </row>
    <row r="46" spans="1:19" s="19" customFormat="1" ht="18" customHeight="1">
      <c r="A46" s="145">
        <v>17</v>
      </c>
      <c r="B46" s="156" t="s">
        <v>124</v>
      </c>
      <c r="C46" s="169"/>
      <c r="D46" s="106"/>
      <c r="E46" s="138">
        <v>2534</v>
      </c>
      <c r="F46" s="108" t="s">
        <v>25</v>
      </c>
      <c r="G46" s="105">
        <v>3</v>
      </c>
      <c r="H46" s="109">
        <f>IF($G46="","",INDEX('1. závod'!$A:$CM,$G46+3,INDEX('Základní list'!$B:$B,MATCH($F46,'Základní list'!$A:$A,0),1)))</f>
        <v>0</v>
      </c>
      <c r="I46" s="110">
        <f>IF($G46="","",INDEX('1. závod'!$A:$CL,$G46+3,INDEX('Základní list'!$B:$B,MATCH($F46,'Základní list'!$A:$A,0),1)+2))</f>
        <v>7.5</v>
      </c>
      <c r="J46" s="104" t="s">
        <v>24</v>
      </c>
      <c r="K46" s="111">
        <v>1</v>
      </c>
      <c r="L46" s="112">
        <f>IF($K46="","",INDEX('2. závod'!$A:$CM,$K46+3,INDEX('Základní list'!$B:$B,MATCH($J46,'Základní list'!$A:$A,0),1)))</f>
        <v>6260</v>
      </c>
      <c r="M46" s="113">
        <f>IF($K46="","",INDEX('2. závod'!$A:$CM,$K46+3,INDEX('Základní list'!$B:$B,MATCH($J46,'Základní list'!$A:$A,0),1)+2))</f>
        <v>5</v>
      </c>
      <c r="N46" s="114">
        <f>IF($K46="","",SUM(H46,L46))</f>
        <v>6260</v>
      </c>
      <c r="O46" s="115">
        <f>IF($K46="","",SUM(I46,M46))</f>
        <v>12.5</v>
      </c>
      <c r="P46" s="116">
        <v>38</v>
      </c>
      <c r="Q46" s="40" t="str">
        <f>CONCATENATE(F46,G46)</f>
        <v>F3</v>
      </c>
      <c r="R46" s="40" t="str">
        <f>CONCATENATE(J46,K46)</f>
        <v>B1</v>
      </c>
      <c r="S46" s="40">
        <f>COUNT(I46,M46)</f>
        <v>2</v>
      </c>
    </row>
    <row r="47" spans="1:19" ht="18" customHeight="1" thickBot="1">
      <c r="A47" s="152">
        <v>37</v>
      </c>
      <c r="B47" s="164" t="s">
        <v>142</v>
      </c>
      <c r="C47" s="170"/>
      <c r="D47" s="146"/>
      <c r="E47" s="139">
        <v>1086</v>
      </c>
      <c r="F47" s="37" t="s">
        <v>21</v>
      </c>
      <c r="G47" s="35">
        <v>10</v>
      </c>
      <c r="H47" s="28">
        <f>IF($G47="","",INDEX('1. závod'!$A:$CM,$G47+3,INDEX('Základní list'!$B:$B,MATCH($F47,'Základní list'!$A:$A,0),1)))</f>
        <v>0</v>
      </c>
      <c r="I47" s="24">
        <f>IF($G47="","",INDEX('1. závod'!$A:$CL,$G47+3,INDEX('Základní list'!$B:$B,MATCH($F47,'Základní list'!$A:$A,0),1)+2))</f>
        <v>6.5</v>
      </c>
      <c r="J47" s="31" t="s">
        <v>23</v>
      </c>
      <c r="K47" s="32">
        <v>7</v>
      </c>
      <c r="L47" s="68">
        <f>IF($K47="","",INDEX('2. závod'!$A:$CM,$K47+3,INDEX('Základní list'!$B:$B,MATCH($J47,'Základní list'!$A:$A,0),1)))</f>
        <v>4560</v>
      </c>
      <c r="M47" s="69">
        <f>IF($K47="","",INDEX('2. závod'!$A:$CM,$K47+3,INDEX('Základní list'!$B:$B,MATCH($J47,'Základní list'!$A:$A,0),1)+2))</f>
        <v>6</v>
      </c>
      <c r="N47" s="30">
        <f>IF($K47="","",SUM(H47,L47))</f>
        <v>4560</v>
      </c>
      <c r="O47" s="67">
        <f>IF($K47="","",SUM(I47,M47))</f>
        <v>12.5</v>
      </c>
      <c r="P47" s="71">
        <v>39</v>
      </c>
      <c r="Q47" s="40" t="str">
        <f>CONCATENATE(F47,G47)</f>
        <v>E10</v>
      </c>
      <c r="R47" s="40" t="str">
        <f>CONCATENATE(J47,K47)</f>
        <v>C7</v>
      </c>
      <c r="S47" s="40">
        <f>COUNT(I47,M47)</f>
        <v>2</v>
      </c>
    </row>
    <row r="48" spans="1:19" ht="18" customHeight="1">
      <c r="A48" s="151">
        <v>44</v>
      </c>
      <c r="B48" s="162" t="s">
        <v>148</v>
      </c>
      <c r="C48" s="173"/>
      <c r="D48" s="144"/>
      <c r="E48" s="137">
        <v>2793</v>
      </c>
      <c r="F48" s="37" t="s">
        <v>21</v>
      </c>
      <c r="G48" s="35">
        <v>5</v>
      </c>
      <c r="H48" s="28">
        <f>IF($G48="","",INDEX('1. závod'!$A:$CM,$G48+3,INDEX('Základní list'!$B:$B,MATCH($F48,'Základní list'!$A:$A,0),1)))</f>
        <v>0</v>
      </c>
      <c r="I48" s="24">
        <f>IF($G48="","",INDEX('1. závod'!$A:$CL,$G48+3,INDEX('Základní list'!$B:$B,MATCH($F48,'Základní list'!$A:$A,0),1)+2))</f>
        <v>6.5</v>
      </c>
      <c r="J48" s="31" t="s">
        <v>25</v>
      </c>
      <c r="K48" s="32">
        <v>3</v>
      </c>
      <c r="L48" s="68">
        <f>IF($K48="","",INDEX('2. závod'!$A:$CM,$K48+3,INDEX('Základní list'!$B:$B,MATCH($J48,'Základní list'!$A:$A,0),1)))</f>
        <v>2960</v>
      </c>
      <c r="M48" s="69">
        <f>IF($K48="","",INDEX('2. závod'!$A:$CM,$K48+3,INDEX('Základní list'!$B:$B,MATCH($J48,'Základní list'!$A:$A,0),1)+2))</f>
        <v>6</v>
      </c>
      <c r="N48" s="30">
        <f>IF($K48="","",SUM(H48,L48))</f>
        <v>2960</v>
      </c>
      <c r="O48" s="67">
        <f>IF($K48="","",SUM(I48,M48))</f>
        <v>12.5</v>
      </c>
      <c r="P48" s="71">
        <v>40</v>
      </c>
      <c r="Q48" s="40" t="str">
        <f>CONCATENATE(F48,G48)</f>
        <v>E5</v>
      </c>
      <c r="R48" s="40" t="str">
        <f>CONCATENATE(J48,K48)</f>
        <v>F3</v>
      </c>
      <c r="S48" s="40">
        <f>COUNT(I48,M48)</f>
        <v>2</v>
      </c>
    </row>
    <row r="49" spans="1:19" ht="18" customHeight="1">
      <c r="A49" s="145">
        <v>4</v>
      </c>
      <c r="B49" s="163" t="s">
        <v>113</v>
      </c>
      <c r="C49" s="169"/>
      <c r="D49" s="106"/>
      <c r="E49" s="138">
        <v>2305</v>
      </c>
      <c r="F49" s="108" t="s">
        <v>21</v>
      </c>
      <c r="G49" s="105">
        <v>1</v>
      </c>
      <c r="H49" s="109">
        <f>IF($G49="","",INDEX('1. závod'!$A:$CM,$G49+3,INDEX('Základní list'!$B:$B,MATCH($F49,'Základní list'!$A:$A,0),1)))</f>
        <v>0</v>
      </c>
      <c r="I49" s="110">
        <f>IF($G49="","",INDEX('1. závod'!$A:$CL,$G49+3,INDEX('Základní list'!$B:$B,MATCH($F49,'Základní list'!$A:$A,0),1)+2))</f>
        <v>6.5</v>
      </c>
      <c r="J49" s="104" t="s">
        <v>24</v>
      </c>
      <c r="K49" s="111">
        <v>2</v>
      </c>
      <c r="L49" s="112">
        <f>IF($K49="","",INDEX('2. závod'!$A:$CM,$K49+3,INDEX('Základní list'!$B:$B,MATCH($J49,'Základní list'!$A:$A,0),1)))</f>
        <v>2360</v>
      </c>
      <c r="M49" s="113">
        <f>IF($K49="","",INDEX('2. závod'!$A:$CM,$K49+3,INDEX('Základní list'!$B:$B,MATCH($J49,'Základní list'!$A:$A,0),1)+2))</f>
        <v>6</v>
      </c>
      <c r="N49" s="114">
        <f>IF($K49="","",SUM(H49,L49))</f>
        <v>2360</v>
      </c>
      <c r="O49" s="115">
        <f>IF($K49="","",SUM(I49,M49))</f>
        <v>12.5</v>
      </c>
      <c r="P49" s="116">
        <v>41</v>
      </c>
      <c r="Q49" s="40" t="str">
        <f>CONCATENATE(F49,G49)</f>
        <v>E1</v>
      </c>
      <c r="R49" s="40" t="str">
        <f>CONCATENATE(J49,K49)</f>
        <v>B2</v>
      </c>
      <c r="S49" s="40">
        <f>COUNT(I49,M49)</f>
        <v>2</v>
      </c>
    </row>
    <row r="50" spans="1:19" ht="18" customHeight="1" thickBot="1">
      <c r="A50" s="150">
        <v>3</v>
      </c>
      <c r="B50" s="165" t="s">
        <v>112</v>
      </c>
      <c r="C50" s="174"/>
      <c r="D50" s="142"/>
      <c r="E50" s="139">
        <v>2268</v>
      </c>
      <c r="F50" s="108" t="s">
        <v>25</v>
      </c>
      <c r="G50" s="105">
        <v>6</v>
      </c>
      <c r="H50" s="109">
        <f>IF($G50="","",INDEX('1. závod'!$A:$CM,$G50+3,INDEX('Základní list'!$B:$B,MATCH($F50,'Základní list'!$A:$A,0),1)))</f>
        <v>920</v>
      </c>
      <c r="I50" s="110">
        <f>IF($G50="","",INDEX('1. závod'!$A:$CL,$G50+3,INDEX('Základní list'!$B:$B,MATCH($F50,'Základní list'!$A:$A,0),1)+2))</f>
        <v>3</v>
      </c>
      <c r="J50" s="104" t="s">
        <v>24</v>
      </c>
      <c r="K50" s="111">
        <v>6</v>
      </c>
      <c r="L50" s="112">
        <f>IF($K50="","",INDEX('2. závod'!$A:$CM,$K50+3,INDEX('Základní list'!$B:$B,MATCH($J50,'Základní list'!$A:$A,0),1)))</f>
        <v>0</v>
      </c>
      <c r="M50" s="113">
        <f>IF($K50="","",INDEX('2. závod'!$A:$CM,$K50+3,INDEX('Základní list'!$B:$B,MATCH($J50,'Základní list'!$A:$A,0),1)+2))</f>
        <v>9.5</v>
      </c>
      <c r="N50" s="114">
        <f>IF($K50="","",SUM(H50,L50))</f>
        <v>920</v>
      </c>
      <c r="O50" s="115">
        <f>IF($K50="","",SUM(I50,M50))</f>
        <v>12.5</v>
      </c>
      <c r="P50" s="116">
        <v>42</v>
      </c>
      <c r="Q50" s="40" t="str">
        <f>CONCATENATE(F50,G50)</f>
        <v>F6</v>
      </c>
      <c r="R50" s="40" t="str">
        <f>CONCATENATE(J50,K50)</f>
        <v>B6</v>
      </c>
      <c r="S50" s="40">
        <f>COUNT(I50,M50)</f>
        <v>2</v>
      </c>
    </row>
    <row r="51" spans="1:19" s="19" customFormat="1" ht="18" customHeight="1">
      <c r="A51" s="145">
        <v>16</v>
      </c>
      <c r="B51" s="155" t="s">
        <v>171</v>
      </c>
      <c r="C51" s="168"/>
      <c r="D51" s="121"/>
      <c r="E51" s="137">
        <v>2564</v>
      </c>
      <c r="F51" s="108" t="s">
        <v>19</v>
      </c>
      <c r="G51" s="105">
        <v>8</v>
      </c>
      <c r="H51" s="109">
        <f>IF($G51="","",INDEX('1. závod'!$A:$CM,$G51+3,INDEX('Základní list'!$B:$B,MATCH($F51,'Základní list'!$A:$A,0),1)))</f>
        <v>4820</v>
      </c>
      <c r="I51" s="110">
        <f>IF($G51="","",INDEX('1. závod'!$A:$CL,$G51+3,INDEX('Základní list'!$B:$B,MATCH($F51,'Základní list'!$A:$A,0),1)+2))</f>
        <v>6</v>
      </c>
      <c r="J51" s="104" t="s">
        <v>21</v>
      </c>
      <c r="K51" s="111">
        <v>4</v>
      </c>
      <c r="L51" s="112">
        <f>IF($K51="","",INDEX('2. závod'!$A:$CM,$K51+3,INDEX('Základní list'!$B:$B,MATCH($J51,'Základní list'!$A:$A,0),1)))</f>
        <v>5940</v>
      </c>
      <c r="M51" s="113">
        <f>IF($K51="","",INDEX('2. závod'!$A:$CM,$K51+3,INDEX('Základní list'!$B:$B,MATCH($J51,'Základní list'!$A:$A,0),1)+2))</f>
        <v>7</v>
      </c>
      <c r="N51" s="114">
        <f>IF($K51="","",SUM(H51,L51))</f>
        <v>10760</v>
      </c>
      <c r="O51" s="115">
        <f>IF($K51="","",SUM(I51,M51))</f>
        <v>13</v>
      </c>
      <c r="P51" s="116">
        <v>43</v>
      </c>
      <c r="Q51" s="40" t="str">
        <f>CONCATENATE(F51,G51)</f>
        <v>A8</v>
      </c>
      <c r="R51" s="40" t="str">
        <f>CONCATENATE(J51,K51)</f>
        <v>E4</v>
      </c>
      <c r="S51" s="40">
        <f>COUNT(I51,M51)</f>
        <v>2</v>
      </c>
    </row>
    <row r="52" spans="1:19" ht="18" customHeight="1">
      <c r="A52" s="145">
        <v>33</v>
      </c>
      <c r="B52" s="148" t="s">
        <v>138</v>
      </c>
      <c r="C52" s="169" t="s">
        <v>175</v>
      </c>
      <c r="D52" s="36"/>
      <c r="E52" s="138">
        <v>2297</v>
      </c>
      <c r="F52" s="37" t="s">
        <v>19</v>
      </c>
      <c r="G52" s="35">
        <v>4</v>
      </c>
      <c r="H52" s="28">
        <f>IF($G52="","",INDEX('1. závod'!$A:$CM,$G52+3,INDEX('Základní list'!$B:$B,MATCH($F52,'Základní list'!$A:$A,0),1)))</f>
        <v>4840</v>
      </c>
      <c r="I52" s="24">
        <f>IF($G52="","",INDEX('1. závod'!$A:$CL,$G52+3,INDEX('Základní list'!$B:$B,MATCH($F52,'Základní list'!$A:$A,0),1)+2))</f>
        <v>5</v>
      </c>
      <c r="J52" s="31" t="s">
        <v>23</v>
      </c>
      <c r="K52" s="32">
        <v>2</v>
      </c>
      <c r="L52" s="68">
        <f>IF($K52="","",INDEX('2. závod'!$A:$CM,$K52+3,INDEX('Základní list'!$B:$B,MATCH($J52,'Základní list'!$A:$A,0),1)))</f>
        <v>2960</v>
      </c>
      <c r="M52" s="69">
        <f>IF($K52="","",INDEX('2. závod'!$A:$CM,$K52+3,INDEX('Základní list'!$B:$B,MATCH($J52,'Základní list'!$A:$A,0),1)+2))</f>
        <v>8</v>
      </c>
      <c r="N52" s="30">
        <f>IF($K52="","",SUM(H52,L52))</f>
        <v>7800</v>
      </c>
      <c r="O52" s="67">
        <f>IF($K52="","",SUM(I52,M52))</f>
        <v>13</v>
      </c>
      <c r="P52" s="71">
        <v>44</v>
      </c>
      <c r="Q52" s="40" t="str">
        <f>CONCATENATE(F52,G52)</f>
        <v>A4</v>
      </c>
      <c r="R52" s="40" t="str">
        <f>CONCATENATE(J52,K52)</f>
        <v>C2</v>
      </c>
      <c r="S52" s="40">
        <f>COUNT(I52,M52)</f>
        <v>2</v>
      </c>
    </row>
    <row r="53" spans="1:19" ht="18" customHeight="1" thickBot="1">
      <c r="A53" s="145">
        <v>32</v>
      </c>
      <c r="B53" s="159" t="s">
        <v>137</v>
      </c>
      <c r="C53" s="170"/>
      <c r="D53" s="146"/>
      <c r="E53" s="139">
        <v>2299</v>
      </c>
      <c r="F53" s="37" t="s">
        <v>20</v>
      </c>
      <c r="G53" s="35">
        <v>10</v>
      </c>
      <c r="H53" s="28">
        <f>IF($G53="","",INDEX('1. závod'!$A:$CM,$G53+3,INDEX('Základní list'!$B:$B,MATCH($F53,'Základní list'!$A:$A,0),1)))</f>
        <v>0</v>
      </c>
      <c r="I53" s="24">
        <f>IF($G53="","",INDEX('1. závod'!$A:$CL,$G53+3,INDEX('Základní list'!$B:$B,MATCH($F53,'Základní list'!$A:$A,0),1)+2))</f>
        <v>8</v>
      </c>
      <c r="J53" s="31" t="s">
        <v>21</v>
      </c>
      <c r="K53" s="32">
        <v>3</v>
      </c>
      <c r="L53" s="68">
        <f>IF($K53="","",INDEX('2. závod'!$A:$CM,$K53+3,INDEX('Základní list'!$B:$B,MATCH($J53,'Základní list'!$A:$A,0),1)))</f>
        <v>10300</v>
      </c>
      <c r="M53" s="69">
        <f>IF($K53="","",INDEX('2. závod'!$A:$CM,$K53+3,INDEX('Základní list'!$B:$B,MATCH($J53,'Základní list'!$A:$A,0),1)+2))</f>
        <v>6</v>
      </c>
      <c r="N53" s="30">
        <f>IF($K53="","",SUM(H53,L53))</f>
        <v>10300</v>
      </c>
      <c r="O53" s="67">
        <f>IF($K53="","",SUM(I53,M53))</f>
        <v>14</v>
      </c>
      <c r="P53" s="71">
        <v>45</v>
      </c>
      <c r="Q53" s="40" t="str">
        <f>CONCATENATE(F53,G53)</f>
        <v>D10</v>
      </c>
      <c r="R53" s="40" t="str">
        <f>CONCATENATE(J53,K53)</f>
        <v>E3</v>
      </c>
      <c r="S53" s="40">
        <f>COUNT(I53,M53)</f>
        <v>2</v>
      </c>
    </row>
    <row r="54" spans="1:19" s="19" customFormat="1" ht="18" customHeight="1">
      <c r="A54" s="145">
        <v>26</v>
      </c>
      <c r="B54" s="176" t="s">
        <v>131</v>
      </c>
      <c r="C54" s="173"/>
      <c r="D54" s="141"/>
      <c r="E54" s="137">
        <v>2327</v>
      </c>
      <c r="F54" s="108" t="s">
        <v>24</v>
      </c>
      <c r="G54" s="105">
        <v>9</v>
      </c>
      <c r="H54" s="109">
        <f>IF($G54="","",INDEX('1. závod'!$A:$CM,$G54+3,INDEX('Základní list'!$B:$B,MATCH($F54,'Základní list'!$A:$A,0),1)))</f>
        <v>3260</v>
      </c>
      <c r="I54" s="110">
        <f>IF($G54="","",INDEX('1. závod'!$A:$CL,$G54+3,INDEX('Základní list'!$B:$B,MATCH($F54,'Základní list'!$A:$A,0),1)+2))</f>
        <v>5</v>
      </c>
      <c r="J54" s="104" t="s">
        <v>25</v>
      </c>
      <c r="K54" s="111">
        <v>8</v>
      </c>
      <c r="L54" s="112">
        <f>IF($K54="","",INDEX('2. závod'!$A:$CM,$K54+3,INDEX('Základní list'!$B:$B,MATCH($J54,'Základní list'!$A:$A,0),1)))</f>
        <v>0</v>
      </c>
      <c r="M54" s="113">
        <f>IF($K54="","",INDEX('2. závod'!$A:$CM,$K54+3,INDEX('Základní list'!$B:$B,MATCH($J54,'Základní list'!$A:$A,0),1)+2))</f>
        <v>9.5</v>
      </c>
      <c r="N54" s="114">
        <f>IF($K54="","",SUM(H54,L54))</f>
        <v>3260</v>
      </c>
      <c r="O54" s="115">
        <f>IF($K54="","",SUM(I54,M54))</f>
        <v>14.5</v>
      </c>
      <c r="P54" s="116">
        <v>46</v>
      </c>
      <c r="Q54" s="40" t="str">
        <f>CONCATENATE(F54,G54)</f>
        <v>B9</v>
      </c>
      <c r="R54" s="40" t="str">
        <f>CONCATENATE(J54,K54)</f>
        <v>F8</v>
      </c>
      <c r="S54" s="40">
        <f>COUNT(I54,M54)</f>
        <v>2</v>
      </c>
    </row>
    <row r="55" spans="1:19" ht="18" customHeight="1">
      <c r="A55" s="145">
        <v>45</v>
      </c>
      <c r="B55" s="163" t="s">
        <v>149</v>
      </c>
      <c r="C55" s="169"/>
      <c r="D55" s="36"/>
      <c r="E55" s="138">
        <v>3071</v>
      </c>
      <c r="F55" s="37" t="s">
        <v>23</v>
      </c>
      <c r="G55" s="35">
        <v>10</v>
      </c>
      <c r="H55" s="28">
        <f>IF($G55="","",INDEX('1. závod'!$A:$CM,$G55+3,INDEX('Základní list'!$B:$B,MATCH($F55,'Základní list'!$A:$A,0),1)))</f>
        <v>2080</v>
      </c>
      <c r="I55" s="24">
        <f>IF($G55="","",INDEX('1. závod'!$A:$CL,$G55+3,INDEX('Základní list'!$B:$B,MATCH($F55,'Základní list'!$A:$A,0),1)+2))</f>
        <v>5</v>
      </c>
      <c r="J55" s="31" t="s">
        <v>19</v>
      </c>
      <c r="K55" s="32">
        <v>8</v>
      </c>
      <c r="L55" s="68">
        <f>IF($K55="","",INDEX('2. závod'!$A:$CM,$K55+3,INDEX('Základní list'!$B:$B,MATCH($J55,'Základní list'!$A:$A,0),1)))</f>
        <v>0</v>
      </c>
      <c r="M55" s="69">
        <f>IF($K55="","",INDEX('2. závod'!$A:$CM,$K55+3,INDEX('Základní list'!$B:$B,MATCH($J55,'Základní list'!$A:$A,0),1)+2))</f>
        <v>9.5</v>
      </c>
      <c r="N55" s="30">
        <f>IF($K55="","",SUM(H55,L55))</f>
        <v>2080</v>
      </c>
      <c r="O55" s="67">
        <f>IF($K55="","",SUM(I55,M55))</f>
        <v>14.5</v>
      </c>
      <c r="P55" s="71">
        <v>47</v>
      </c>
      <c r="Q55" s="40" t="str">
        <f>CONCATENATE(F55,G55)</f>
        <v>C10</v>
      </c>
      <c r="R55" s="40" t="str">
        <f>CONCATENATE(J55,K55)</f>
        <v>A8</v>
      </c>
      <c r="S55" s="40">
        <f>COUNT(I55,M55)</f>
        <v>2</v>
      </c>
    </row>
    <row r="56" spans="1:19" s="19" customFormat="1" ht="18" customHeight="1" thickBot="1">
      <c r="A56" s="145">
        <v>35</v>
      </c>
      <c r="B56" s="165" t="s">
        <v>140</v>
      </c>
      <c r="C56" s="174"/>
      <c r="D56" s="79"/>
      <c r="E56" s="136">
        <v>2263</v>
      </c>
      <c r="F56" s="37" t="s">
        <v>23</v>
      </c>
      <c r="G56" s="35">
        <v>4</v>
      </c>
      <c r="H56" s="28">
        <f>IF($G56="","",INDEX('1. závod'!$A:$CM,$G56+3,INDEX('Základní list'!$B:$B,MATCH($F56,'Základní list'!$A:$A,0),1)))</f>
        <v>0</v>
      </c>
      <c r="I56" s="24">
        <f>IF($G56="","",INDEX('1. závod'!$A:$CL,$G56+3,INDEX('Základní list'!$B:$B,MATCH($F56,'Základní list'!$A:$A,0),1)+2))</f>
        <v>8.5</v>
      </c>
      <c r="J56" s="31" t="s">
        <v>19</v>
      </c>
      <c r="K56" s="32">
        <v>7</v>
      </c>
      <c r="L56" s="68">
        <f>IF($K56="","",INDEX('2. závod'!$A:$CM,$K56+3,INDEX('Základní list'!$B:$B,MATCH($J56,'Základní list'!$A:$A,0),1)))</f>
        <v>2300</v>
      </c>
      <c r="M56" s="69">
        <f>IF($K56="","",INDEX('2. závod'!$A:$CM,$K56+3,INDEX('Základní list'!$B:$B,MATCH($J56,'Základní list'!$A:$A,0),1)+2))</f>
        <v>6.5</v>
      </c>
      <c r="N56" s="30">
        <f>IF($K56="","",SUM(H56,L56))</f>
        <v>2300</v>
      </c>
      <c r="O56" s="67">
        <f>IF($K56="","",SUM(I56,M56))</f>
        <v>15</v>
      </c>
      <c r="P56" s="71">
        <v>48</v>
      </c>
      <c r="Q56" s="40" t="str">
        <f>CONCATENATE(F56,G56)</f>
        <v>C4</v>
      </c>
      <c r="R56" s="40" t="str">
        <f>CONCATENATE(J56,K56)</f>
        <v>A7</v>
      </c>
      <c r="S56" s="40">
        <f>COUNT(I56,M56)</f>
        <v>2</v>
      </c>
    </row>
    <row r="57" spans="1:19" ht="18" customHeight="1">
      <c r="A57" s="145">
        <v>39</v>
      </c>
      <c r="B57" s="167" t="s">
        <v>144</v>
      </c>
      <c r="C57" s="168"/>
      <c r="D57" s="33"/>
      <c r="E57" s="137">
        <v>2355</v>
      </c>
      <c r="F57" s="37" t="s">
        <v>20</v>
      </c>
      <c r="G57" s="35">
        <v>4</v>
      </c>
      <c r="H57" s="28">
        <f>IF($G57="","",INDEX('1. závod'!$A:$CM,$G57+3,INDEX('Základní list'!$B:$B,MATCH($F57,'Základní list'!$A:$A,0),1)))</f>
        <v>0</v>
      </c>
      <c r="I57" s="24">
        <f>IF($G57="","",INDEX('1. závod'!$A:$CL,$G57+3,INDEX('Základní list'!$B:$B,MATCH($F57,'Základní list'!$A:$A,0),1)+2))</f>
        <v>8</v>
      </c>
      <c r="J57" s="31" t="s">
        <v>24</v>
      </c>
      <c r="K57" s="32">
        <v>7</v>
      </c>
      <c r="L57" s="68">
        <f>IF($K57="","",INDEX('2. závod'!$A:$CM,$K57+3,INDEX('Základní list'!$B:$B,MATCH($J57,'Základní list'!$A:$A,0),1)))</f>
        <v>1880</v>
      </c>
      <c r="M57" s="69">
        <f>IF($K57="","",INDEX('2. závod'!$A:$CM,$K57+3,INDEX('Základní list'!$B:$B,MATCH($J57,'Základní list'!$A:$A,0),1)+2))</f>
        <v>7</v>
      </c>
      <c r="N57" s="30">
        <f>IF($K57="","",SUM(H57,L57))</f>
        <v>1880</v>
      </c>
      <c r="O57" s="67">
        <f>IF($K57="","",SUM(I57,M57))</f>
        <v>15</v>
      </c>
      <c r="P57" s="71">
        <v>49</v>
      </c>
      <c r="Q57" s="40" t="str">
        <f>CONCATENATE(F57,G57)</f>
        <v>D4</v>
      </c>
      <c r="R57" s="40" t="str">
        <f>CONCATENATE(J57,K57)</f>
        <v>B7</v>
      </c>
      <c r="S57" s="40">
        <f>COUNT(I57,M57)</f>
        <v>2</v>
      </c>
    </row>
    <row r="58" spans="1:19" ht="18" customHeight="1">
      <c r="A58" s="145">
        <v>57</v>
      </c>
      <c r="B58" s="163" t="s">
        <v>160</v>
      </c>
      <c r="C58" s="169"/>
      <c r="D58" s="36"/>
      <c r="E58" s="138">
        <v>3055</v>
      </c>
      <c r="F58" s="37" t="s">
        <v>19</v>
      </c>
      <c r="G58" s="35">
        <v>9</v>
      </c>
      <c r="H58" s="28">
        <f>IF($G58="","",INDEX('1. závod'!$A:$CM,$G58+3,INDEX('Základní list'!$B:$B,MATCH($F58,'Základní list'!$A:$A,0),1)))</f>
        <v>2300</v>
      </c>
      <c r="I58" s="24">
        <f>IF($G58="","",INDEX('1. závod'!$A:$CL,$G58+3,INDEX('Základní list'!$B:$B,MATCH($F58,'Základní list'!$A:$A,0),1)+2))</f>
        <v>9</v>
      </c>
      <c r="J58" s="31" t="s">
        <v>20</v>
      </c>
      <c r="K58" s="32">
        <v>10</v>
      </c>
      <c r="L58" s="68">
        <f>IF($K58="","",INDEX('2. závod'!$A:$CM,$K58+3,INDEX('Základní list'!$B:$B,MATCH($J58,'Základní list'!$A:$A,0),1)))</f>
        <v>7300</v>
      </c>
      <c r="M58" s="69">
        <f>IF($K58="","",INDEX('2. závod'!$A:$CM,$K58+3,INDEX('Základní list'!$B:$B,MATCH($J58,'Základní list'!$A:$A,0),1)+2))</f>
        <v>7</v>
      </c>
      <c r="N58" s="30">
        <f>IF($K58="","",SUM(H58,L58))</f>
        <v>9600</v>
      </c>
      <c r="O58" s="67">
        <f>IF($K58="","",SUM(I58,M58))</f>
        <v>16</v>
      </c>
      <c r="P58" s="71">
        <v>50</v>
      </c>
      <c r="Q58" s="40" t="str">
        <f>CONCATENATE(F58,G58)</f>
        <v>A9</v>
      </c>
      <c r="R58" s="40" t="str">
        <f>CONCATENATE(J58,K58)</f>
        <v>D10</v>
      </c>
      <c r="S58" s="40">
        <f>COUNT(I58,M58)</f>
        <v>2</v>
      </c>
    </row>
    <row r="59" spans="1:19" s="19" customFormat="1" ht="18" customHeight="1" thickBot="1">
      <c r="A59" s="145">
        <v>49</v>
      </c>
      <c r="B59" s="159" t="s">
        <v>153</v>
      </c>
      <c r="C59" s="170"/>
      <c r="D59" s="146"/>
      <c r="E59" s="136">
        <v>2500</v>
      </c>
      <c r="F59" s="37" t="s">
        <v>25</v>
      </c>
      <c r="G59" s="35">
        <v>5</v>
      </c>
      <c r="H59" s="28">
        <f>IF($G59="","",INDEX('1. závod'!$A:$CM,$G59+3,INDEX('Základní list'!$B:$B,MATCH($F59,'Základní list'!$A:$A,0),1)))</f>
        <v>0</v>
      </c>
      <c r="I59" s="24">
        <f>IF($G59="","",INDEX('1. závod'!$A:$CL,$G59+3,INDEX('Základní list'!$B:$B,MATCH($F59,'Základní list'!$A:$A,0),1)+2))</f>
        <v>7.5</v>
      </c>
      <c r="J59" s="31" t="s">
        <v>23</v>
      </c>
      <c r="K59" s="32">
        <v>9</v>
      </c>
      <c r="L59" s="68">
        <f>IF($K59="","",INDEX('2. závod'!$A:$CM,$K59+3,INDEX('Základní list'!$B:$B,MATCH($J59,'Základní list'!$A:$A,0),1)))</f>
        <v>2840</v>
      </c>
      <c r="M59" s="69">
        <f>IF($K59="","",INDEX('2. závod'!$A:$CM,$K59+3,INDEX('Základní list'!$B:$B,MATCH($J59,'Základní list'!$A:$A,0),1)+2))</f>
        <v>9</v>
      </c>
      <c r="N59" s="30">
        <f>IF($K59="","",SUM(H59,L59))</f>
        <v>2840</v>
      </c>
      <c r="O59" s="67">
        <f>IF($K59="","",SUM(I59,M59))</f>
        <v>16.5</v>
      </c>
      <c r="P59" s="71">
        <v>51</v>
      </c>
      <c r="Q59" s="40" t="str">
        <f>CONCATENATE(F59,G59)</f>
        <v>F5</v>
      </c>
      <c r="R59" s="40" t="str">
        <f>CONCATENATE(J59,K59)</f>
        <v>C9</v>
      </c>
      <c r="S59" s="40">
        <f>COUNT(I59,M59)</f>
        <v>2</v>
      </c>
    </row>
    <row r="60" spans="1:19" ht="18" customHeight="1">
      <c r="A60" s="145">
        <v>51</v>
      </c>
      <c r="B60" s="147" t="s">
        <v>155</v>
      </c>
      <c r="C60" s="173"/>
      <c r="D60" s="144"/>
      <c r="E60" s="137">
        <v>16</v>
      </c>
      <c r="F60" s="37" t="s">
        <v>19</v>
      </c>
      <c r="G60" s="35">
        <v>5</v>
      </c>
      <c r="H60" s="28">
        <f>IF($G60="","",INDEX('1. závod'!$A:$CM,$G60+3,INDEX('Základní list'!$B:$B,MATCH($F60,'Základní list'!$A:$A,0),1)))</f>
        <v>0</v>
      </c>
      <c r="I60" s="24">
        <f>IF($G60="","",INDEX('1. závod'!$A:$CL,$G60+3,INDEX('Základní list'!$B:$B,MATCH($F60,'Základní list'!$A:$A,0),1)+2))</f>
        <v>10</v>
      </c>
      <c r="J60" s="31" t="s">
        <v>19</v>
      </c>
      <c r="K60" s="32">
        <v>6</v>
      </c>
      <c r="L60" s="68">
        <f>IF($K60="","",INDEX('2. závod'!$A:$CM,$K60+3,INDEX('Základní list'!$B:$B,MATCH($J60,'Základní list'!$A:$A,0),1)))</f>
        <v>2300</v>
      </c>
      <c r="M60" s="69">
        <f>IF($K60="","",INDEX('2. závod'!$A:$CM,$K60+3,INDEX('Základní list'!$B:$B,MATCH($J60,'Základní list'!$A:$A,0),1)+2))</f>
        <v>6.5</v>
      </c>
      <c r="N60" s="30">
        <f>IF($K60="","",SUM(H60,L60))</f>
        <v>2300</v>
      </c>
      <c r="O60" s="67">
        <f>IF($K60="","",SUM(I60,M60))</f>
        <v>16.5</v>
      </c>
      <c r="P60" s="71">
        <v>52</v>
      </c>
      <c r="Q60" s="40" t="str">
        <f>CONCATENATE(F60,G60)</f>
        <v>A5</v>
      </c>
      <c r="R60" s="40" t="str">
        <f>CONCATENATE(J60,K60)</f>
        <v>A6</v>
      </c>
      <c r="S60" s="40">
        <f>COUNT(I60,M60)</f>
        <v>2</v>
      </c>
    </row>
    <row r="61" spans="1:19" s="19" customFormat="1" ht="18" customHeight="1">
      <c r="A61" s="145">
        <v>2</v>
      </c>
      <c r="B61" s="163" t="s">
        <v>111</v>
      </c>
      <c r="C61" s="169"/>
      <c r="D61" s="106"/>
      <c r="E61" s="138">
        <v>1125</v>
      </c>
      <c r="F61" s="108" t="s">
        <v>20</v>
      </c>
      <c r="G61" s="105">
        <v>8</v>
      </c>
      <c r="H61" s="109">
        <f>IF($G61="","",INDEX('1. závod'!$A:$CM,$G61+3,INDEX('Základní list'!$B:$B,MATCH($F61,'Základní list'!$A:$A,0),1)))</f>
        <v>0</v>
      </c>
      <c r="I61" s="110">
        <f>IF($G61="","",INDEX('1. závod'!$A:$CL,$G61+3,INDEX('Základní list'!$B:$B,MATCH($F61,'Základní list'!$A:$A,0),1)+2))</f>
        <v>8</v>
      </c>
      <c r="J61" s="104" t="s">
        <v>20</v>
      </c>
      <c r="K61" s="111">
        <v>6</v>
      </c>
      <c r="L61" s="112">
        <f>IF($K61="","",INDEX('2. závod'!$A:$CM,$K61+3,INDEX('Základní list'!$B:$B,MATCH($J61,'Základní list'!$A:$A,0),1)))</f>
        <v>6260</v>
      </c>
      <c r="M61" s="113">
        <f>IF($K61="","",INDEX('2. závod'!$A:$CM,$K61+3,INDEX('Základní list'!$B:$B,MATCH($J61,'Základní list'!$A:$A,0),1)+2))</f>
        <v>9</v>
      </c>
      <c r="N61" s="114">
        <f>IF($K61="","",SUM(H61,L61))</f>
        <v>6260</v>
      </c>
      <c r="O61" s="115">
        <f>IF($K61="","",SUM(I61,M61))</f>
        <v>17</v>
      </c>
      <c r="P61" s="116">
        <v>53</v>
      </c>
      <c r="Q61" s="40" t="str">
        <f>CONCATENATE(F61,G61)</f>
        <v>D8</v>
      </c>
      <c r="R61" s="40" t="str">
        <f>CONCATENATE(J61,K61)</f>
        <v>D6</v>
      </c>
      <c r="S61" s="40">
        <f>COUNT(I61,M61)</f>
        <v>2</v>
      </c>
    </row>
    <row r="62" spans="1:19" ht="18" customHeight="1" thickBot="1">
      <c r="A62" s="145">
        <v>23</v>
      </c>
      <c r="B62" s="166" t="s">
        <v>172</v>
      </c>
      <c r="C62" s="174"/>
      <c r="D62" s="142"/>
      <c r="E62" s="136">
        <v>1143</v>
      </c>
      <c r="F62" s="108" t="s">
        <v>20</v>
      </c>
      <c r="G62" s="105">
        <v>9</v>
      </c>
      <c r="H62" s="109">
        <f>IF($G62="","",INDEX('1. závod'!$A:$CM,$G62+3,INDEX('Základní list'!$B:$B,MATCH($F62,'Základní list'!$A:$A,0),1)))</f>
        <v>0</v>
      </c>
      <c r="I62" s="110">
        <f>IF($G62="","",INDEX('1. závod'!$A:$CL,$G62+3,INDEX('Základní list'!$B:$B,MATCH($F62,'Základní list'!$A:$A,0),1)+2))</f>
        <v>8</v>
      </c>
      <c r="J62" s="104" t="s">
        <v>21</v>
      </c>
      <c r="K62" s="111">
        <v>1</v>
      </c>
      <c r="L62" s="112">
        <f>IF($K62="","",INDEX('2. závod'!$A:$CM,$K62+3,INDEX('Základní list'!$B:$B,MATCH($J62,'Základní list'!$A:$A,0),1)))</f>
        <v>4540</v>
      </c>
      <c r="M62" s="113">
        <f>IF($K62="","",INDEX('2. závod'!$A:$CM,$K62+3,INDEX('Základní list'!$B:$B,MATCH($J62,'Základní list'!$A:$A,0),1)+2))</f>
        <v>9</v>
      </c>
      <c r="N62" s="114">
        <f>IF($K62="","",SUM(H62,L62))</f>
        <v>4540</v>
      </c>
      <c r="O62" s="115">
        <f>IF($K62="","",SUM(I62,M62))</f>
        <v>17</v>
      </c>
      <c r="P62" s="116">
        <v>54</v>
      </c>
      <c r="Q62" s="40" t="str">
        <f>CONCATENATE(F62,G62)</f>
        <v>D9</v>
      </c>
      <c r="R62" s="40" t="str">
        <f>CONCATENATE(J62,K62)</f>
        <v>E1</v>
      </c>
      <c r="S62" s="40">
        <f>COUNT(I62,M62)</f>
        <v>2</v>
      </c>
    </row>
    <row r="63" spans="1:19" ht="18" customHeight="1">
      <c r="A63" s="145">
        <v>53</v>
      </c>
      <c r="B63" s="158" t="s">
        <v>157</v>
      </c>
      <c r="C63" s="168"/>
      <c r="D63" s="33"/>
      <c r="E63" s="137">
        <v>2939</v>
      </c>
      <c r="F63" s="37" t="s">
        <v>25</v>
      </c>
      <c r="G63" s="35">
        <v>4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7.5</v>
      </c>
      <c r="J63" s="31" t="s">
        <v>24</v>
      </c>
      <c r="K63" s="32">
        <v>4</v>
      </c>
      <c r="L63" s="68">
        <f>IF($K63="","",INDEX('2. závod'!$A:$CM,$K63+3,INDEX('Základní list'!$B:$B,MATCH($J63,'Základní list'!$A:$A,0),1)))</f>
        <v>0</v>
      </c>
      <c r="M63" s="69">
        <f>IF($K63="","",INDEX('2. závod'!$A:$CM,$K63+3,INDEX('Základní list'!$B:$B,MATCH($J63,'Základní list'!$A:$A,0),1)+2))</f>
        <v>9.5</v>
      </c>
      <c r="N63" s="30">
        <f>IF($K63="","",SUM(H63,L63))</f>
        <v>0</v>
      </c>
      <c r="O63" s="67">
        <f>IF($K63="","",SUM(I63,M63))</f>
        <v>17</v>
      </c>
      <c r="P63" s="71">
        <v>55</v>
      </c>
      <c r="Q63" s="40" t="str">
        <f>CONCATENATE(F63,G63)</f>
        <v>F4</v>
      </c>
      <c r="R63" s="40" t="str">
        <f>CONCATENATE(J63,K63)</f>
        <v>B4</v>
      </c>
      <c r="S63" s="40">
        <f>COUNT(I63,M63)</f>
        <v>2</v>
      </c>
    </row>
    <row r="64" spans="1:19" ht="18" customHeight="1" collapsed="1">
      <c r="A64" s="145">
        <v>10</v>
      </c>
      <c r="B64" s="163" t="s">
        <v>119</v>
      </c>
      <c r="C64" s="169" t="s">
        <v>175</v>
      </c>
      <c r="D64" s="106"/>
      <c r="E64" s="138">
        <v>1982</v>
      </c>
      <c r="F64" s="108" t="s">
        <v>25</v>
      </c>
      <c r="G64" s="105">
        <v>10</v>
      </c>
      <c r="H64" s="109">
        <f>IF($G64="","",INDEX('1. závod'!$A:$CM,$G64+3,INDEX('Základní list'!$B:$B,MATCH($F64,'Základní list'!$A:$A,0),1)))</f>
        <v>0</v>
      </c>
      <c r="I64" s="110">
        <f>IF($G64="","",INDEX('1. závod'!$A:$CL,$G64+3,INDEX('Základní list'!$B:$B,MATCH($F64,'Základní list'!$A:$A,0),1)+2))</f>
        <v>7.5</v>
      </c>
      <c r="J64" s="104" t="s">
        <v>20</v>
      </c>
      <c r="K64" s="111">
        <v>7</v>
      </c>
      <c r="L64" s="112">
        <f>IF($K64="","",INDEX('2. závod'!$A:$CM,$K64+3,INDEX('Základní list'!$B:$B,MATCH($J64,'Základní list'!$A:$A,0),1)))</f>
        <v>2280</v>
      </c>
      <c r="M64" s="113">
        <f>IF($K64="","",INDEX('2. závod'!$A:$CM,$K64+3,INDEX('Základní list'!$B:$B,MATCH($J64,'Základní list'!$A:$A,0),1)+2))</f>
        <v>10</v>
      </c>
      <c r="N64" s="114">
        <f>IF($K64="","",SUM(H64,L64))</f>
        <v>2280</v>
      </c>
      <c r="O64" s="115">
        <f>IF($K64="","",SUM(I64,M64))</f>
        <v>17.5</v>
      </c>
      <c r="P64" s="116">
        <v>56</v>
      </c>
      <c r="Q64" s="40" t="str">
        <f>CONCATENATE(F64,G64)</f>
        <v>F10</v>
      </c>
      <c r="R64" s="40" t="str">
        <f>CONCATENATE(J64,K64)</f>
        <v>D7</v>
      </c>
      <c r="S64" s="40">
        <f>COUNT(I64,M64)</f>
        <v>2</v>
      </c>
    </row>
    <row r="65" spans="1:19" ht="18" customHeight="1" thickBot="1">
      <c r="A65" s="145">
        <v>25</v>
      </c>
      <c r="B65" s="186" t="s">
        <v>130</v>
      </c>
      <c r="C65" s="170"/>
      <c r="D65" s="140"/>
      <c r="E65" s="136">
        <v>1321</v>
      </c>
      <c r="F65" s="108" t="s">
        <v>23</v>
      </c>
      <c r="G65" s="105">
        <v>3</v>
      </c>
      <c r="H65" s="109">
        <f>IF($G65="","",INDEX('1. závod'!$A:$CM,$G65+3,INDEX('Základní list'!$B:$B,MATCH($F65,'Základní list'!$A:$A,0),1)))</f>
        <v>0</v>
      </c>
      <c r="I65" s="110">
        <f>IF($G65="","",INDEX('1. závod'!$A:$CL,$G65+3,INDEX('Základní list'!$B:$B,MATCH($F65,'Základní list'!$A:$A,0),1)+2))</f>
        <v>8.5</v>
      </c>
      <c r="J65" s="104" t="s">
        <v>19</v>
      </c>
      <c r="K65" s="111">
        <v>10</v>
      </c>
      <c r="L65" s="112">
        <f>IF($K65="","",INDEX('2. závod'!$A:$CM,$K65+3,INDEX('Základní list'!$B:$B,MATCH($J65,'Základní list'!$A:$A,0),1)))</f>
        <v>0</v>
      </c>
      <c r="M65" s="113">
        <f>IF($K65="","",INDEX('2. závod'!$A:$CM,$K65+3,INDEX('Základní list'!$B:$B,MATCH($J65,'Základní list'!$A:$A,0),1)+2))</f>
        <v>9.5</v>
      </c>
      <c r="N65" s="114">
        <f>IF($K65="","",SUM(H65,L65))</f>
        <v>0</v>
      </c>
      <c r="O65" s="115">
        <f>IF($K65="","",SUM(I65,M65))</f>
        <v>18</v>
      </c>
      <c r="P65" s="116">
        <v>57</v>
      </c>
      <c r="Q65" s="40" t="str">
        <f>CONCATENATE(F65,G65)</f>
        <v>C3</v>
      </c>
      <c r="R65" s="40" t="str">
        <f>CONCATENATE(J65,K65)</f>
        <v>A10</v>
      </c>
      <c r="S65" s="40">
        <f>COUNT(I65,M65)</f>
        <v>2</v>
      </c>
    </row>
    <row r="66" spans="1:19" s="19" customFormat="1" ht="18" customHeight="1">
      <c r="A66" s="145">
        <v>50</v>
      </c>
      <c r="B66" s="147" t="s">
        <v>154</v>
      </c>
      <c r="C66" s="173"/>
      <c r="D66" s="144"/>
      <c r="E66" s="137">
        <v>20</v>
      </c>
      <c r="F66" s="37" t="s">
        <v>23</v>
      </c>
      <c r="G66" s="35">
        <v>5</v>
      </c>
      <c r="H66" s="28">
        <f>IF($G66="","",INDEX('1. závod'!$A:$CM,$G66+3,INDEX('Základní list'!$B:$B,MATCH($F66,'Základní list'!$A:$A,0),1)))</f>
        <v>0</v>
      </c>
      <c r="I66" s="24">
        <f>IF($G66="","",INDEX('1. závod'!$A:$CL,$G66+3,INDEX('Základní list'!$B:$B,MATCH($F66,'Základní list'!$A:$A,0),1)+2))</f>
        <v>8.5</v>
      </c>
      <c r="J66" s="31" t="s">
        <v>21</v>
      </c>
      <c r="K66" s="32">
        <v>5</v>
      </c>
      <c r="L66" s="68">
        <f>IF($K66="","",INDEX('2. závod'!$A:$CM,$K66+3,INDEX('Základní list'!$B:$B,MATCH($J66,'Základní list'!$A:$A,0),1)))</f>
        <v>2260</v>
      </c>
      <c r="M66" s="69">
        <f>IF($K66="","",INDEX('2. závod'!$A:$CM,$K66+3,INDEX('Základní list'!$B:$B,MATCH($J66,'Základní list'!$A:$A,0),1)+2))</f>
        <v>10</v>
      </c>
      <c r="N66" s="30">
        <f>IF($K66="","",SUM(H66,L66))</f>
        <v>2260</v>
      </c>
      <c r="O66" s="67">
        <f>IF($K66="","",SUM(I66,M66))</f>
        <v>18.5</v>
      </c>
      <c r="P66" s="71">
        <v>58</v>
      </c>
      <c r="Q66" s="40" t="str">
        <f>CONCATENATE(F66,G66)</f>
        <v>C5</v>
      </c>
      <c r="R66" s="40" t="str">
        <f>CONCATENATE(J66,K66)</f>
        <v>E5</v>
      </c>
      <c r="S66" s="40">
        <f>COUNT(I66,M66)</f>
        <v>2</v>
      </c>
    </row>
    <row r="67" spans="1:19" ht="18" customHeight="1">
      <c r="A67" s="145">
        <v>24</v>
      </c>
      <c r="B67" s="294" t="s">
        <v>129</v>
      </c>
      <c r="C67" s="169"/>
      <c r="D67" s="106"/>
      <c r="E67" s="138">
        <v>2334</v>
      </c>
      <c r="F67" s="108" t="s">
        <v>24</v>
      </c>
      <c r="G67" s="105">
        <v>5</v>
      </c>
      <c r="H67" s="109">
        <f>IF($G67="","",INDEX('1. závod'!$A:$CM,$G67+3,INDEX('Základní list'!$B:$B,MATCH($F67,'Základní list'!$A:$A,0),1)))</f>
        <v>0</v>
      </c>
      <c r="I67" s="110">
        <f>IF($G67="","",INDEX('1. závod'!$A:$CL,$G67+3,INDEX('Základní list'!$B:$B,MATCH($F67,'Základní list'!$A:$A,0),1)+2))</f>
        <v>9.5</v>
      </c>
      <c r="J67" s="104" t="s">
        <v>23</v>
      </c>
      <c r="K67" s="111">
        <v>1</v>
      </c>
      <c r="L67" s="112">
        <f>IF($K67="","",INDEX('2. závod'!$A:$CM,$K67+3,INDEX('Základní list'!$B:$B,MATCH($J67,'Základní list'!$A:$A,0),1)))</f>
        <v>1600</v>
      </c>
      <c r="M67" s="113">
        <f>IF($K67="","",INDEX('2. závod'!$A:$CM,$K67+3,INDEX('Základní list'!$B:$B,MATCH($J67,'Základní list'!$A:$A,0),1)+2))</f>
        <v>10</v>
      </c>
      <c r="N67" s="114">
        <f>IF($K67="","",SUM(H67,L67))</f>
        <v>1600</v>
      </c>
      <c r="O67" s="115">
        <f>IF($K67="","",SUM(I67,M67))</f>
        <v>19.5</v>
      </c>
      <c r="P67" s="116">
        <v>59</v>
      </c>
      <c r="Q67" s="40" t="str">
        <f>CONCATENATE(F67,G67)</f>
        <v>B5</v>
      </c>
      <c r="R67" s="40" t="str">
        <f>CONCATENATE(J67,K67)</f>
        <v>C1</v>
      </c>
      <c r="S67" s="40">
        <f>COUNT(I67,M67)</f>
        <v>2</v>
      </c>
    </row>
    <row r="68" spans="1:19" ht="17.25" customHeight="1" thickBot="1">
      <c r="A68" s="291">
        <v>61</v>
      </c>
      <c r="B68" s="149" t="s">
        <v>177</v>
      </c>
      <c r="C68" s="296"/>
      <c r="D68" s="79"/>
      <c r="E68" s="297">
        <v>2301</v>
      </c>
      <c r="F68" s="108" t="s">
        <v>25</v>
      </c>
      <c r="G68" s="105">
        <v>2</v>
      </c>
      <c r="H68" s="109">
        <f>IF($G68="","",INDEX('1. závod'!$A:$CM,$G68+3,INDEX('Základní list'!$B:$B,MATCH($F68,'Základní list'!$A:$A,0),1)))</f>
        <v>0</v>
      </c>
      <c r="I68" s="110">
        <f>IF($G68="","",INDEX('1. závod'!$A:$CL,$G68+3,INDEX('Základní list'!$B:$B,MATCH($F68,'Základní list'!$A:$A,0),1)+2))</f>
        <v>7.5</v>
      </c>
      <c r="J68" s="31"/>
      <c r="K68" s="32"/>
      <c r="L68" s="68">
        <f>IF($K68="","",INDEX('2. závod'!$A:$CM,$K68+3,INDEX('Základní list'!$B:$B,MATCH($J68,'Základní list'!$A:$A,0),1)))</f>
      </c>
      <c r="M68" s="69">
        <f>IF($K68="","",INDEX('2. závod'!$A:$CM,$K68+3,INDEX('Základní list'!$B:$B,MATCH($J68,'Základní list'!$A:$A,0),1)+2))</f>
      </c>
      <c r="N68" s="30">
        <v>0</v>
      </c>
      <c r="O68" s="67">
        <v>7.5</v>
      </c>
      <c r="P68" s="71">
        <v>60</v>
      </c>
      <c r="Q68" s="40" t="str">
        <f>CONCATENATE(F68,G68)</f>
        <v>F2</v>
      </c>
      <c r="R68" s="40">
        <f>CONCATENATE(J68,K68)</f>
      </c>
      <c r="S68" s="40">
        <f>COUNT(I68,M68)</f>
        <v>1</v>
      </c>
    </row>
    <row r="69" spans="1:19" s="19" customFormat="1" ht="18" customHeight="1" hidden="1">
      <c r="A69" s="104">
        <v>61</v>
      </c>
      <c r="B69" s="143"/>
      <c r="C69" s="32"/>
      <c r="D69" s="33"/>
      <c r="E69" s="107"/>
      <c r="F69" s="37"/>
      <c r="G69" s="35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1"/>
      <c r="K69" s="32"/>
      <c r="L69" s="68">
        <f>IF($K69="","",INDEX('2. závod'!$A:$CM,$K69+3,INDEX('Základní list'!$B:$B,MATCH($J69,'Základní list'!$A:$A,0),1)))</f>
      </c>
      <c r="M69" s="69">
        <f>IF($K69="","",INDEX('2. závod'!$A:$CM,$K69+3,INDEX('Základní list'!$B:$B,MATCH($J69,'Základní list'!$A:$A,0),1)+2))</f>
      </c>
      <c r="N69" s="30">
        <f>IF($K69="","",SUM(H69,L69))</f>
      </c>
      <c r="O69" s="67">
        <f>IF($K69="","",SUM(I69,M69))</f>
      </c>
      <c r="P69" s="71">
        <f>IF($N69="","",RANK(O69,O:O,1))</f>
      </c>
      <c r="Q69" s="40">
        <f>CONCATENATE(F69,G69)</f>
      </c>
      <c r="R69" s="40">
        <f>CONCATENATE(J69,K69)</f>
      </c>
      <c r="S69" s="40">
        <f>COUNT(I69,M69)</f>
        <v>0</v>
      </c>
    </row>
    <row r="70" spans="1:19" ht="18" customHeight="1" hidden="1">
      <c r="A70" s="104">
        <v>62</v>
      </c>
      <c r="B70" s="34"/>
      <c r="C70" s="35"/>
      <c r="D70" s="36"/>
      <c r="E70" s="119"/>
      <c r="F70" s="37"/>
      <c r="G70" s="35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1"/>
      <c r="K70" s="32"/>
      <c r="L70" s="68">
        <f>IF($K70="","",INDEX('2. závod'!$A:$CM,$K70+3,INDEX('Základní list'!$B:$B,MATCH($J70,'Základní list'!$A:$A,0),1)))</f>
      </c>
      <c r="M70" s="69">
        <f>IF($K70="","",INDEX('2. závod'!$A:$CM,$K70+3,INDEX('Základní list'!$B:$B,MATCH($J70,'Základní list'!$A:$A,0),1)+2))</f>
      </c>
      <c r="N70" s="30">
        <f>IF($K70="","",SUM(H70,L70))</f>
      </c>
      <c r="O70" s="67">
        <f>IF($K70="","",SUM(I70,M70))</f>
      </c>
      <c r="P70" s="71">
        <f>IF($N70="","",RANK(O70,O:O,1))</f>
      </c>
      <c r="Q70" s="40">
        <f>CONCATENATE(F70,G70)</f>
      </c>
      <c r="R70" s="40">
        <f>CONCATENATE(J70,K70)</f>
      </c>
      <c r="S70" s="40">
        <f>COUNT(I70,M70)</f>
        <v>0</v>
      </c>
    </row>
    <row r="71" spans="1:19" ht="18" customHeight="1" hidden="1">
      <c r="A71" s="104">
        <v>63</v>
      </c>
      <c r="B71" s="34"/>
      <c r="C71" s="35"/>
      <c r="D71" s="36"/>
      <c r="E71" s="107"/>
      <c r="F71" s="37"/>
      <c r="G71" s="35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1"/>
      <c r="K71" s="32"/>
      <c r="L71" s="68">
        <f>IF($K71="","",INDEX('2. závod'!$A:$CM,$K71+3,INDEX('Základní list'!$B:$B,MATCH($J71,'Základní list'!$A:$A,0),1)))</f>
      </c>
      <c r="M71" s="69">
        <f>IF($K71="","",INDEX('2. závod'!$A:$CM,$K71+3,INDEX('Základní list'!$B:$B,MATCH($J71,'Základní list'!$A:$A,0),1)+2))</f>
      </c>
      <c r="N71" s="30">
        <f>IF($K71="","",SUM(H71,L71))</f>
      </c>
      <c r="O71" s="67">
        <f>IF($K71="","",SUM(I71,M71))</f>
      </c>
      <c r="P71" s="71">
        <f>IF($N71="","",RANK(O71,O:O,1))</f>
      </c>
      <c r="Q71" s="40">
        <f>CONCATENATE(F71,G71)</f>
      </c>
      <c r="R71" s="40">
        <f>CONCATENATE(J71,K71)</f>
      </c>
      <c r="S71" s="40">
        <f>COUNT(I71,M71)</f>
        <v>0</v>
      </c>
    </row>
    <row r="72" spans="1:19" s="19" customFormat="1" ht="18" customHeight="1" hidden="1">
      <c r="A72" s="104">
        <v>64</v>
      </c>
      <c r="B72" s="34"/>
      <c r="C72" s="35"/>
      <c r="D72" s="36"/>
      <c r="E72" s="119"/>
      <c r="F72" s="37"/>
      <c r="G72" s="35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1"/>
      <c r="K72" s="32"/>
      <c r="L72" s="68">
        <f>IF($K72="","",INDEX('2. závod'!$A:$CM,$K72+3,INDEX('Základní list'!$B:$B,MATCH($J72,'Základní list'!$A:$A,0),1)))</f>
      </c>
      <c r="M72" s="69">
        <f>IF($K72="","",INDEX('2. závod'!$A:$CM,$K72+3,INDEX('Základní list'!$B:$B,MATCH($J72,'Základní list'!$A:$A,0),1)+2))</f>
      </c>
      <c r="N72" s="30">
        <f>IF($K72="","",SUM(H72,L72))</f>
      </c>
      <c r="O72" s="67">
        <f>IF($K72="","",SUM(I72,M72))</f>
      </c>
      <c r="P72" s="71">
        <f>IF($N72="","",RANK(O72,O:O,1))</f>
      </c>
      <c r="Q72" s="40">
        <f>CONCATENATE(F72,G72)</f>
      </c>
      <c r="R72" s="40">
        <f>CONCATENATE(J72,K72)</f>
      </c>
      <c r="S72" s="40">
        <f>COUNT(I72,M72)</f>
        <v>0</v>
      </c>
    </row>
    <row r="73" spans="1:19" ht="17.25" customHeight="1" hidden="1">
      <c r="A73" s="104">
        <v>65</v>
      </c>
      <c r="B73" s="34"/>
      <c r="C73" s="35"/>
      <c r="D73" s="33"/>
      <c r="E73" s="107"/>
      <c r="F73" s="37"/>
      <c r="G73" s="35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1"/>
      <c r="K73" s="32"/>
      <c r="L73" s="68">
        <f>IF($K73="","",INDEX('2. závod'!$A:$CM,$K73+3,INDEX('Základní list'!$B:$B,MATCH($J73,'Základní list'!$A:$A,0),1)))</f>
      </c>
      <c r="M73" s="69">
        <f>IF($K73="","",INDEX('2. závod'!$A:$CM,$K73+3,INDEX('Základní list'!$B:$B,MATCH($J73,'Základní list'!$A:$A,0),1)+2))</f>
      </c>
      <c r="N73" s="30">
        <f>IF($K73="","",SUM(H73,L73))</f>
      </c>
      <c r="O73" s="67">
        <f>IF($K73="","",SUM(I73,M73))</f>
      </c>
      <c r="P73" s="71">
        <f>IF($N73="","",RANK(O73,O:O,1))</f>
      </c>
      <c r="Q73" s="40">
        <f>CONCATENATE(F73,G73)</f>
      </c>
      <c r="R73" s="40">
        <f>CONCATENATE(J73,K73)</f>
      </c>
      <c r="S73" s="40">
        <f>COUNT(I73,M73)</f>
        <v>0</v>
      </c>
    </row>
    <row r="74" spans="1:19" s="19" customFormat="1" ht="18" customHeight="1" hidden="1">
      <c r="A74" s="104">
        <v>66</v>
      </c>
      <c r="B74" s="34"/>
      <c r="C74" s="35"/>
      <c r="D74" s="36"/>
      <c r="E74" s="119"/>
      <c r="F74" s="31"/>
      <c r="G74" s="32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1"/>
      <c r="K74" s="32"/>
      <c r="L74" s="68">
        <f>IF($K74="","",INDEX('2. závod'!$A:$CM,$K74+3,INDEX('Základní list'!$B:$B,MATCH($J74,'Základní list'!$A:$A,0),1)))</f>
      </c>
      <c r="M74" s="69">
        <f>IF($K74="","",INDEX('2. závod'!$A:$CM,$K74+3,INDEX('Základní list'!$B:$B,MATCH($J74,'Základní list'!$A:$A,0),1)+2))</f>
      </c>
      <c r="N74" s="30">
        <f>IF($K74="","",SUM(H74,L74))</f>
      </c>
      <c r="O74" s="67">
        <f>IF($K74="","",SUM(I74,M74))</f>
      </c>
      <c r="P74" s="71">
        <f>IF($N74="","",RANK(O74,O:O,1))</f>
      </c>
      <c r="Q74" s="40">
        <f>CONCATENATE(F74,G74)</f>
      </c>
      <c r="R74" s="40">
        <f>CONCATENATE(J74,K74)</f>
      </c>
      <c r="S74" s="40">
        <f>COUNT(I74,M74)</f>
        <v>0</v>
      </c>
    </row>
    <row r="75" spans="1:19" ht="18" customHeight="1" hidden="1">
      <c r="A75" s="104">
        <v>67</v>
      </c>
      <c r="B75" s="34"/>
      <c r="C75" s="35"/>
      <c r="D75" s="36"/>
      <c r="E75" s="107"/>
      <c r="F75" s="37"/>
      <c r="G75" s="35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1"/>
      <c r="K75" s="32"/>
      <c r="L75" s="68">
        <f>IF($K75="","",INDEX('2. závod'!$A:$CM,$K75+3,INDEX('Základní list'!$B:$B,MATCH($J75,'Základní list'!$A:$A,0),1)))</f>
      </c>
      <c r="M75" s="69">
        <f>IF($K75="","",INDEX('2. závod'!$A:$CM,$K75+3,INDEX('Základní list'!$B:$B,MATCH($J75,'Základní list'!$A:$A,0),1)+2))</f>
      </c>
      <c r="N75" s="30">
        <f>IF($K75="","",SUM(H75,L75))</f>
      </c>
      <c r="O75" s="67">
        <f>IF($K75="","",SUM(I75,M75))</f>
      </c>
      <c r="P75" s="71">
        <f>IF($N75="","",RANK(O75,O:O,1))</f>
      </c>
      <c r="Q75" s="40">
        <f>CONCATENATE(F75,G75)</f>
      </c>
      <c r="R75" s="40">
        <f>CONCATENATE(J75,K75)</f>
      </c>
      <c r="S75" s="40">
        <f>COUNT(I75,M75)</f>
        <v>0</v>
      </c>
    </row>
    <row r="76" spans="1:19" ht="18" customHeight="1" hidden="1">
      <c r="A76" s="104">
        <v>68</v>
      </c>
      <c r="B76" s="34"/>
      <c r="C76" s="35"/>
      <c r="D76" s="36"/>
      <c r="E76" s="119"/>
      <c r="F76" s="37"/>
      <c r="G76" s="35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1"/>
      <c r="K76" s="32"/>
      <c r="L76" s="68">
        <f>IF($K76="","",INDEX('2. závod'!$A:$CM,$K76+3,INDEX('Základní list'!$B:$B,MATCH($J76,'Základní list'!$A:$A,0),1)))</f>
      </c>
      <c r="M76" s="69">
        <f>IF($K76="","",INDEX('2. závod'!$A:$CM,$K76+3,INDEX('Základní list'!$B:$B,MATCH($J76,'Základní list'!$A:$A,0),1)+2))</f>
      </c>
      <c r="N76" s="30">
        <f>IF($K76="","",SUM(H76,L76))</f>
      </c>
      <c r="O76" s="67">
        <f>IF($K76="","",SUM(I76,M76))</f>
      </c>
      <c r="P76" s="71">
        <f>IF($N76="","",RANK(O76,O:O,1))</f>
      </c>
      <c r="Q76" s="40">
        <f>CONCATENATE(F76,G76)</f>
      </c>
      <c r="R76" s="40">
        <f>CONCATENATE(J76,K76)</f>
      </c>
      <c r="S76" s="40">
        <f>COUNT(I76,M76)</f>
        <v>0</v>
      </c>
    </row>
    <row r="77" spans="1:19" s="19" customFormat="1" ht="18" customHeight="1" hidden="1">
      <c r="A77" s="104">
        <v>69</v>
      </c>
      <c r="B77" s="34"/>
      <c r="C77" s="35"/>
      <c r="D77" s="36"/>
      <c r="E77" s="107"/>
      <c r="F77" s="37"/>
      <c r="G77" s="35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1"/>
      <c r="K77" s="32"/>
      <c r="L77" s="68">
        <f>IF($K77="","",INDEX('2. závod'!$A:$CM,$K77+3,INDEX('Základní list'!$B:$B,MATCH($J77,'Základní list'!$A:$A,0),1)))</f>
      </c>
      <c r="M77" s="69">
        <f>IF($K77="","",INDEX('2. závod'!$A:$CM,$K77+3,INDEX('Základní list'!$B:$B,MATCH($J77,'Základní list'!$A:$A,0),1)+2))</f>
      </c>
      <c r="N77" s="30">
        <f>IF($K77="","",SUM(H77,L77))</f>
      </c>
      <c r="O77" s="67">
        <f>IF($K77="","",SUM(I77,M77))</f>
      </c>
      <c r="P77" s="71">
        <f>IF($N77="","",RANK(O77,O:O,1))</f>
      </c>
      <c r="Q77" s="40">
        <f>CONCATENATE(F77,G77)</f>
      </c>
      <c r="R77" s="40">
        <f>CONCATENATE(J77,K77)</f>
      </c>
      <c r="S77" s="40">
        <f>COUNT(I77,M77)</f>
        <v>0</v>
      </c>
    </row>
    <row r="78" spans="1:19" ht="18" customHeight="1" hidden="1">
      <c r="A78" s="104">
        <v>70</v>
      </c>
      <c r="B78" s="34"/>
      <c r="C78" s="35"/>
      <c r="D78" s="36"/>
      <c r="E78" s="119"/>
      <c r="F78" s="37"/>
      <c r="G78" s="35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1"/>
      <c r="K78" s="32"/>
      <c r="L78" s="68">
        <f>IF($K78="","",INDEX('2. závod'!$A:$CM,$K78+3,INDEX('Základní list'!$B:$B,MATCH($J78,'Základní list'!$A:$A,0),1)))</f>
      </c>
      <c r="M78" s="69">
        <f>IF($K78="","",INDEX('2. závod'!$A:$CM,$K78+3,INDEX('Základní list'!$B:$B,MATCH($J78,'Základní list'!$A:$A,0),1)+2))</f>
      </c>
      <c r="N78" s="30">
        <f>IF($K78="","",SUM(H78,L78))</f>
      </c>
      <c r="O78" s="67">
        <f>IF($K78="","",SUM(I78,M78))</f>
      </c>
      <c r="P78" s="71">
        <f>IF($N78="","",RANK(O78,O:O,1))</f>
      </c>
      <c r="Q78" s="40">
        <f>CONCATENATE(F78,G78)</f>
      </c>
      <c r="R78" s="40">
        <f>CONCATENATE(J78,K78)</f>
      </c>
      <c r="S78" s="40">
        <f>COUNT(I78,M78)</f>
        <v>0</v>
      </c>
    </row>
    <row r="79" spans="1:19" s="19" customFormat="1" ht="18" customHeight="1" hidden="1">
      <c r="A79" s="104">
        <v>71</v>
      </c>
      <c r="B79" s="34"/>
      <c r="C79" s="35"/>
      <c r="D79" s="36"/>
      <c r="E79" s="107"/>
      <c r="F79" s="37"/>
      <c r="G79" s="35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1"/>
      <c r="K79" s="32"/>
      <c r="L79" s="68">
        <f>IF($K79="","",INDEX('2. závod'!$A:$CM,$K79+3,INDEX('Základní list'!$B:$B,MATCH($J79,'Základní list'!$A:$A,0),1)))</f>
      </c>
      <c r="M79" s="69">
        <f>IF($K79="","",INDEX('2. závod'!$A:$CM,$K79+3,INDEX('Základní list'!$B:$B,MATCH($J79,'Základní list'!$A:$A,0),1)+2))</f>
      </c>
      <c r="N79" s="30">
        <f>IF($K79="","",SUM(H79,L79))</f>
      </c>
      <c r="O79" s="67">
        <f>IF($K79="","",SUM(I79,M79))</f>
      </c>
      <c r="P79" s="71">
        <f>IF($N79="","",RANK(O79,O:O,1))</f>
      </c>
      <c r="Q79" s="40">
        <f>CONCATENATE(F79,G79)</f>
      </c>
      <c r="R79" s="40">
        <f>CONCATENATE(J79,K79)</f>
      </c>
      <c r="S79" s="40">
        <f>COUNT(I79,M79)</f>
        <v>0</v>
      </c>
    </row>
    <row r="80" spans="1:19" ht="18" customHeight="1" hidden="1">
      <c r="A80" s="104">
        <v>72</v>
      </c>
      <c r="B80" s="34"/>
      <c r="C80" s="35"/>
      <c r="D80" s="36"/>
      <c r="E80" s="119"/>
      <c r="F80" s="37"/>
      <c r="G80" s="35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1"/>
      <c r="K80" s="32"/>
      <c r="L80" s="68">
        <f>IF($K80="","",INDEX('2. závod'!$A:$CM,$K80+3,INDEX('Základní list'!$B:$B,MATCH($J80,'Základní list'!$A:$A,0),1)))</f>
      </c>
      <c r="M80" s="69">
        <f>IF($K80="","",INDEX('2. závod'!$A:$CM,$K80+3,INDEX('Základní list'!$B:$B,MATCH($J80,'Základní list'!$A:$A,0),1)+2))</f>
      </c>
      <c r="N80" s="30">
        <f>IF($K80="","",SUM(H80,L80))</f>
      </c>
      <c r="O80" s="67">
        <f>IF($K80="","",SUM(I80,M80))</f>
      </c>
      <c r="P80" s="71">
        <f>IF($N80="","",RANK(O80,O:O,1))</f>
      </c>
      <c r="Q80" s="40">
        <f>CONCATENATE(F80,G80)</f>
      </c>
      <c r="R80" s="40">
        <f>CONCATENATE(J80,K80)</f>
      </c>
      <c r="S80" s="40">
        <f>COUNT(I80,M80)</f>
        <v>0</v>
      </c>
    </row>
    <row r="81" spans="1:19" ht="18" customHeight="1" hidden="1">
      <c r="A81" s="104">
        <v>73</v>
      </c>
      <c r="B81" s="34"/>
      <c r="C81" s="35"/>
      <c r="D81" s="36"/>
      <c r="E81" s="107"/>
      <c r="F81" s="37"/>
      <c r="G81" s="35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1"/>
      <c r="K81" s="32"/>
      <c r="L81" s="68">
        <f>IF($K81="","",INDEX('2. závod'!$A:$CM,$K81+3,INDEX('Základní list'!$B:$B,MATCH($J81,'Základní list'!$A:$A,0),1)))</f>
      </c>
      <c r="M81" s="69">
        <f>IF($K81="","",INDEX('2. závod'!$A:$CM,$K81+3,INDEX('Základní list'!$B:$B,MATCH($J81,'Základní list'!$A:$A,0),1)+2))</f>
      </c>
      <c r="N81" s="30">
        <f>IF($K81="","",SUM(H81,L81))</f>
      </c>
      <c r="O81" s="67">
        <f>IF($K81="","",SUM(I81,M81))</f>
      </c>
      <c r="P81" s="71">
        <f>IF($N81="","",RANK(O81,O:O,1))</f>
      </c>
      <c r="Q81" s="40">
        <f>CONCATENATE(F81,G81)</f>
      </c>
      <c r="R81" s="40">
        <f>CONCATENATE(J81,K81)</f>
      </c>
      <c r="S81" s="40">
        <f>COUNT(I81,M81)</f>
        <v>0</v>
      </c>
    </row>
    <row r="82" spans="1:19" ht="18" customHeight="1" hidden="1">
      <c r="A82" s="104">
        <v>74</v>
      </c>
      <c r="B82" s="34"/>
      <c r="C82" s="35"/>
      <c r="D82" s="36"/>
      <c r="E82" s="119"/>
      <c r="F82" s="37"/>
      <c r="G82" s="35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1"/>
      <c r="K82" s="32"/>
      <c r="L82" s="68">
        <f>IF($K82="","",INDEX('2. závod'!$A:$CM,$K82+3,INDEX('Základní list'!$B:$B,MATCH($J82,'Základní list'!$A:$A,0),1)))</f>
      </c>
      <c r="M82" s="69">
        <f>IF($K82="","",INDEX('2. závod'!$A:$CM,$K82+3,INDEX('Základní list'!$B:$B,MATCH($J82,'Základní list'!$A:$A,0),1)+2))</f>
      </c>
      <c r="N82" s="30">
        <f>IF($K82="","",SUM(H82,L82))</f>
      </c>
      <c r="O82" s="67">
        <f>IF($K82="","",SUM(I82,M82))</f>
      </c>
      <c r="P82" s="71">
        <f>IF($N82="","",RANK(O82,O:O,1))</f>
      </c>
      <c r="Q82" s="40">
        <f>CONCATENATE(F82,G82)</f>
      </c>
      <c r="R82" s="40">
        <f>CONCATENATE(J82,K82)</f>
      </c>
      <c r="S82" s="40">
        <f>COUNT(I82,M82)</f>
        <v>0</v>
      </c>
    </row>
    <row r="83" spans="1:19" ht="18" customHeight="1" hidden="1">
      <c r="A83" s="104">
        <v>75</v>
      </c>
      <c r="B83" s="34"/>
      <c r="C83" s="35"/>
      <c r="D83" s="36"/>
      <c r="E83" s="107"/>
      <c r="F83" s="37"/>
      <c r="G83" s="35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1"/>
      <c r="K83" s="32"/>
      <c r="L83" s="68">
        <f>IF($K83="","",INDEX('2. závod'!$A:$CM,$K83+3,INDEX('Základní list'!$B:$B,MATCH($J83,'Základní list'!$A:$A,0),1)))</f>
      </c>
      <c r="M83" s="69">
        <f>IF($K83="","",INDEX('2. závod'!$A:$CM,$K83+3,INDEX('Základní list'!$B:$B,MATCH($J83,'Základní list'!$A:$A,0),1)+2))</f>
      </c>
      <c r="N83" s="30">
        <f>IF($K83="","",SUM(H83,L83))</f>
      </c>
      <c r="O83" s="67">
        <f>IF($K83="","",SUM(I83,M83))</f>
      </c>
      <c r="P83" s="71">
        <f>IF($N83="","",RANK(O83,O:O,1))</f>
      </c>
      <c r="Q83" s="40">
        <f>CONCATENATE(F83,G83)</f>
      </c>
      <c r="R83" s="40">
        <f>CONCATENATE(J83,K83)</f>
      </c>
      <c r="S83" s="40">
        <f>COUNT(I83,M83)</f>
        <v>0</v>
      </c>
    </row>
    <row r="84" spans="1:19" s="19" customFormat="1" ht="18" customHeight="1" hidden="1">
      <c r="A84" s="104">
        <v>76</v>
      </c>
      <c r="B84" s="34"/>
      <c r="C84" s="35"/>
      <c r="D84" s="36"/>
      <c r="E84" s="119"/>
      <c r="F84" s="37"/>
      <c r="G84" s="35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1"/>
      <c r="K84" s="32"/>
      <c r="L84" s="68">
        <f>IF($K84="","",INDEX('2. závod'!$A:$CM,$K84+3,INDEX('Základní list'!$B:$B,MATCH($J84,'Základní list'!$A:$A,0),1)))</f>
      </c>
      <c r="M84" s="69">
        <f>IF($K84="","",INDEX('2. závod'!$A:$CM,$K84+3,INDEX('Základní list'!$B:$B,MATCH($J84,'Základní list'!$A:$A,0),1)+2))</f>
      </c>
      <c r="N84" s="30">
        <f>IF($K84="","",SUM(H84,L84))</f>
      </c>
      <c r="O84" s="67">
        <f>IF($K84="","",SUM(I84,M84))</f>
      </c>
      <c r="P84" s="71">
        <f>IF($N84="","",RANK(O84,O:O,1))</f>
      </c>
      <c r="Q84" s="40">
        <f>CONCATENATE(F84,G84)</f>
      </c>
      <c r="R84" s="40">
        <f>CONCATENATE(J84,K84)</f>
      </c>
      <c r="S84" s="40">
        <f>COUNT(I84,M84)</f>
        <v>0</v>
      </c>
    </row>
    <row r="85" spans="1:19" ht="18" customHeight="1" hidden="1">
      <c r="A85" s="104">
        <v>77</v>
      </c>
      <c r="B85" s="34"/>
      <c r="C85" s="35"/>
      <c r="D85" s="36"/>
      <c r="E85" s="107"/>
      <c r="F85" s="37"/>
      <c r="G85" s="35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1"/>
      <c r="K85" s="32"/>
      <c r="L85" s="68">
        <f>IF($K85="","",INDEX('2. závod'!$A:$CM,$K85+3,INDEX('Základní list'!$B:$B,MATCH($J85,'Základní list'!$A:$A,0),1)))</f>
      </c>
      <c r="M85" s="69">
        <f>IF($K85="","",INDEX('2. závod'!$A:$CM,$K85+3,INDEX('Základní list'!$B:$B,MATCH($J85,'Základní list'!$A:$A,0),1)+2))</f>
      </c>
      <c r="N85" s="30">
        <f>IF($K85="","",SUM(H85,L85))</f>
      </c>
      <c r="O85" s="67">
        <f>IF($K85="","",SUM(I85,M85))</f>
      </c>
      <c r="P85" s="71">
        <f>IF($N85="","",RANK(O85,O:O,1))</f>
      </c>
      <c r="Q85" s="40">
        <f>CONCATENATE(F85,G85)</f>
      </c>
      <c r="R85" s="40">
        <f>CONCATENATE(J85,K85)</f>
      </c>
      <c r="S85" s="40">
        <f>COUNT(I85,M85)</f>
        <v>0</v>
      </c>
    </row>
    <row r="86" spans="1:19" ht="18" customHeight="1" hidden="1">
      <c r="A86" s="104">
        <v>78</v>
      </c>
      <c r="B86" s="34"/>
      <c r="C86" s="35"/>
      <c r="D86" s="36"/>
      <c r="E86" s="119"/>
      <c r="F86" s="37"/>
      <c r="G86" s="35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1"/>
      <c r="K86" s="32"/>
      <c r="L86" s="68">
        <f>IF($K86="","",INDEX('2. závod'!$A:$CM,$K86+3,INDEX('Základní list'!$B:$B,MATCH($J86,'Základní list'!$A:$A,0),1)))</f>
      </c>
      <c r="M86" s="69">
        <f>IF($K86="","",INDEX('2. závod'!$A:$CM,$K86+3,INDEX('Základní list'!$B:$B,MATCH($J86,'Základní list'!$A:$A,0),1)+2))</f>
      </c>
      <c r="N86" s="30">
        <f>IF($K86="","",SUM(H86,L86))</f>
      </c>
      <c r="O86" s="67">
        <f>IF($K86="","",SUM(I86,M86))</f>
      </c>
      <c r="P86" s="71">
        <f>IF($N86="","",RANK(O86,O:O,1))</f>
      </c>
      <c r="Q86" s="40">
        <f>CONCATENATE(F86,G86)</f>
      </c>
      <c r="R86" s="40">
        <f>CONCATENATE(J86,K86)</f>
      </c>
      <c r="S86" s="40">
        <f>COUNT(I86,M86)</f>
        <v>0</v>
      </c>
    </row>
    <row r="87" spans="1:19" s="19" customFormat="1" ht="18" customHeight="1" hidden="1">
      <c r="A87" s="104">
        <v>79</v>
      </c>
      <c r="B87" s="34"/>
      <c r="C87" s="35"/>
      <c r="D87" s="36"/>
      <c r="E87" s="107"/>
      <c r="F87" s="37"/>
      <c r="G87" s="35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1"/>
      <c r="K87" s="32"/>
      <c r="L87" s="68">
        <f>IF($K87="","",INDEX('2. závod'!$A:$CM,$K87+3,INDEX('Základní list'!$B:$B,MATCH($J87,'Základní list'!$A:$A,0),1)))</f>
      </c>
      <c r="M87" s="69">
        <f>IF($K87="","",INDEX('2. závod'!$A:$CM,$K87+3,INDEX('Základní list'!$B:$B,MATCH($J87,'Základní list'!$A:$A,0),1)+2))</f>
      </c>
      <c r="N87" s="30">
        <f>IF($K87="","",SUM(H87,L87))</f>
      </c>
      <c r="O87" s="67">
        <f>IF($K87="","",SUM(I87,M87))</f>
      </c>
      <c r="P87" s="71">
        <f>IF($N87="","",RANK(O87,O:O,1))</f>
      </c>
      <c r="Q87" s="40">
        <f>CONCATENATE(F87,G87)</f>
      </c>
      <c r="R87" s="40">
        <f>CONCATENATE(J87,K87)</f>
      </c>
      <c r="S87" s="40">
        <f>COUNT(I87,M87)</f>
        <v>0</v>
      </c>
    </row>
    <row r="88" spans="1:19" ht="18" customHeight="1" hidden="1">
      <c r="A88" s="104">
        <v>80</v>
      </c>
      <c r="B88" s="34"/>
      <c r="C88" s="35"/>
      <c r="D88" s="36"/>
      <c r="E88" s="119"/>
      <c r="F88" s="37"/>
      <c r="G88" s="35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1"/>
      <c r="K88" s="32"/>
      <c r="L88" s="68">
        <f>IF($K88="","",INDEX('2. závod'!$A:$CM,$K88+3,INDEX('Základní list'!$B:$B,MATCH($J88,'Základní list'!$A:$A,0),1)))</f>
      </c>
      <c r="M88" s="69">
        <f>IF($K88="","",INDEX('2. závod'!$A:$CM,$K88+3,INDEX('Základní list'!$B:$B,MATCH($J88,'Základní list'!$A:$A,0),1)+2))</f>
      </c>
      <c r="N88" s="30">
        <f>IF($K88="","",SUM(H88,L88))</f>
      </c>
      <c r="O88" s="67">
        <f>IF($K88="","",SUM(I88,M88))</f>
      </c>
      <c r="P88" s="71">
        <f>IF($N88="","",RANK(O88,O:O,1))</f>
      </c>
      <c r="Q88" s="40">
        <f>CONCATENATE(F88,G88)</f>
      </c>
      <c r="R88" s="40">
        <f>CONCATENATE(J88,K88)</f>
      </c>
      <c r="S88" s="40">
        <f>COUNT(I88,M88)</f>
        <v>0</v>
      </c>
    </row>
    <row r="89" spans="1:19" s="19" customFormat="1" ht="18" customHeight="1" hidden="1">
      <c r="A89" s="104">
        <v>81</v>
      </c>
      <c r="B89" s="34"/>
      <c r="C89" s="35"/>
      <c r="D89" s="36"/>
      <c r="E89" s="107"/>
      <c r="F89" s="37"/>
      <c r="G89" s="35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1"/>
      <c r="K89" s="32"/>
      <c r="L89" s="68">
        <f>IF($K89="","",INDEX('2. závod'!$A:$CM,$K89+3,INDEX('Základní list'!$B:$B,MATCH($J89,'Základní list'!$A:$A,0),1)))</f>
      </c>
      <c r="M89" s="69">
        <f>IF($K89="","",INDEX('2. závod'!$A:$CM,$K89+3,INDEX('Základní list'!$B:$B,MATCH($J89,'Základní list'!$A:$A,0),1)+2))</f>
      </c>
      <c r="N89" s="30">
        <f>IF($K89="","",SUM(H89,L89))</f>
      </c>
      <c r="O89" s="67">
        <f>IF($K89="","",SUM(I89,M89))</f>
      </c>
      <c r="P89" s="71">
        <f>IF($N89="","",RANK(O89,O:O,1))</f>
      </c>
      <c r="Q89" s="40">
        <f>CONCATENATE(F89,G89)</f>
      </c>
      <c r="R89" s="40">
        <f>CONCATENATE(J89,K89)</f>
      </c>
      <c r="S89" s="40">
        <f>COUNT(I89,M89)</f>
        <v>0</v>
      </c>
    </row>
    <row r="90" spans="1:19" ht="18" customHeight="1" hidden="1">
      <c r="A90" s="104">
        <v>82</v>
      </c>
      <c r="B90" s="34"/>
      <c r="C90" s="35"/>
      <c r="D90" s="36"/>
      <c r="E90" s="119"/>
      <c r="F90" s="37"/>
      <c r="G90" s="35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1"/>
      <c r="K90" s="32"/>
      <c r="L90" s="68">
        <f>IF($K90="","",INDEX('2. závod'!$A:$CM,$K90+3,INDEX('Základní list'!$B:$B,MATCH($J90,'Základní list'!$A:$A,0),1)))</f>
      </c>
      <c r="M90" s="69">
        <f>IF($K90="","",INDEX('2. závod'!$A:$CM,$K90+3,INDEX('Základní list'!$B:$B,MATCH($J90,'Základní list'!$A:$A,0),1)+2))</f>
      </c>
      <c r="N90" s="30">
        <f>IF($K90="","",SUM(H90,L90))</f>
      </c>
      <c r="O90" s="67">
        <f>IF($K90="","",SUM(I90,M90))</f>
      </c>
      <c r="P90" s="71">
        <f>IF($N90="","",RANK(O90,O:O,1))</f>
      </c>
      <c r="Q90" s="40">
        <f>CONCATENATE(F90,G90)</f>
      </c>
      <c r="R90" s="40">
        <f>CONCATENATE(J90,K90)</f>
      </c>
      <c r="S90" s="40">
        <f>COUNT(I90,M90)</f>
        <v>0</v>
      </c>
    </row>
    <row r="91" spans="1:19" ht="18" customHeight="1" hidden="1">
      <c r="A91" s="104">
        <v>83</v>
      </c>
      <c r="B91" s="34"/>
      <c r="C91" s="35"/>
      <c r="D91" s="36"/>
      <c r="E91" s="107"/>
      <c r="F91" s="37"/>
      <c r="G91" s="35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1"/>
      <c r="K91" s="32"/>
      <c r="L91" s="68">
        <f>IF($K91="","",INDEX('2. závod'!$A:$CM,$K91+3,INDEX('Základní list'!$B:$B,MATCH($J91,'Základní list'!$A:$A,0),1)))</f>
      </c>
      <c r="M91" s="69">
        <f>IF($K91="","",INDEX('2. závod'!$A:$CM,$K91+3,INDEX('Základní list'!$B:$B,MATCH($J91,'Základní list'!$A:$A,0),1)+2))</f>
      </c>
      <c r="N91" s="30">
        <f>IF($K91="","",SUM(H91,L91))</f>
      </c>
      <c r="O91" s="67">
        <f>IF($K91="","",SUM(I91,M91))</f>
      </c>
      <c r="P91" s="71">
        <f>IF($N91="","",RANK(O91,O:O,1))</f>
      </c>
      <c r="Q91" s="40">
        <f>CONCATENATE(F91,G91)</f>
      </c>
      <c r="R91" s="40">
        <f>CONCATENATE(J91,K91)</f>
      </c>
      <c r="S91" s="40">
        <f>COUNT(I91,M91)</f>
        <v>0</v>
      </c>
    </row>
    <row r="92" spans="1:19" s="19" customFormat="1" ht="18" customHeight="1" hidden="1">
      <c r="A92" s="104">
        <v>84</v>
      </c>
      <c r="B92" s="34"/>
      <c r="C92" s="35"/>
      <c r="D92" s="36"/>
      <c r="E92" s="119"/>
      <c r="F92" s="37"/>
      <c r="G92" s="35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1"/>
      <c r="K92" s="32"/>
      <c r="L92" s="68">
        <f>IF($K92="","",INDEX('2. závod'!$A:$CM,$K92+3,INDEX('Základní list'!$B:$B,MATCH($J92,'Základní list'!$A:$A,0),1)))</f>
      </c>
      <c r="M92" s="69">
        <f>IF($K92="","",INDEX('2. závod'!$A:$CM,$K92+3,INDEX('Základní list'!$B:$B,MATCH($J92,'Základní list'!$A:$A,0),1)+2))</f>
      </c>
      <c r="N92" s="30">
        <f>IF($K92="","",SUM(H92,L92))</f>
      </c>
      <c r="O92" s="67">
        <f>IF($K92="","",SUM(I92,M92))</f>
      </c>
      <c r="P92" s="71">
        <f>IF($N92="","",RANK(O92,O:O,1))</f>
      </c>
      <c r="Q92" s="40">
        <f>CONCATENATE(F92,G92)</f>
      </c>
      <c r="R92" s="40">
        <f>CONCATENATE(J92,K92)</f>
      </c>
      <c r="S92" s="40">
        <f>COUNT(I92,M92)</f>
        <v>0</v>
      </c>
    </row>
    <row r="93" spans="1:19" ht="14.25" customHeight="1" thickBot="1">
      <c r="A93" s="290">
        <v>20</v>
      </c>
      <c r="B93" s="293" t="s">
        <v>176</v>
      </c>
      <c r="C93" s="295"/>
      <c r="D93" s="142"/>
      <c r="E93" s="138">
        <v>3126</v>
      </c>
      <c r="F93" s="108" t="s">
        <v>178</v>
      </c>
      <c r="G93" s="105" t="s">
        <v>178</v>
      </c>
      <c r="H93" s="109" t="s">
        <v>178</v>
      </c>
      <c r="I93" s="110" t="s">
        <v>178</v>
      </c>
      <c r="J93" s="298" t="s">
        <v>25</v>
      </c>
      <c r="K93" s="299">
        <v>9</v>
      </c>
      <c r="L93" s="300">
        <f>IF($K93="","",INDEX('2. závod'!$A:$CM,$K93+3,INDEX('Základní list'!$B:$B,MATCH($J93,'Základní list'!$A:$A,0),1)))</f>
        <v>0</v>
      </c>
      <c r="M93" s="301">
        <f>IF($K93="","",INDEX('2. závod'!$A:$CM,$K93+3,INDEX('Základní list'!$B:$B,MATCH($J93,'Základní list'!$A:$A,0),1)+2))</f>
        <v>9.5</v>
      </c>
      <c r="N93" s="302">
        <f>IF($K93="","",SUM(H93,L93))</f>
        <v>0</v>
      </c>
      <c r="O93" s="303">
        <f>IF($K93="","",SUM(I93,M93))</f>
        <v>9.5</v>
      </c>
      <c r="P93" s="304">
        <v>61</v>
      </c>
      <c r="Q93" s="40" t="str">
        <f>CONCATENATE(F93,G93)</f>
        <v>  </v>
      </c>
      <c r="R93" s="40" t="str">
        <f>CONCATENATE(J93,K93)</f>
        <v>F9</v>
      </c>
      <c r="S93" s="40">
        <f>COUNT(I93,M93)</f>
        <v>1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201" t="s">
        <v>12</v>
      </c>
      <c r="B95" s="201"/>
      <c r="C95" s="201"/>
      <c r="D95" s="201" t="s">
        <v>31</v>
      </c>
      <c r="E95" s="201"/>
      <c r="F95" s="201"/>
      <c r="G95" s="201"/>
      <c r="H95" s="201"/>
      <c r="I95" s="38"/>
      <c r="J95" s="38"/>
      <c r="K95" s="38"/>
      <c r="L95" s="38"/>
      <c r="M95" s="219" t="s">
        <v>18</v>
      </c>
      <c r="N95" s="219"/>
      <c r="O95" s="219"/>
      <c r="P95" s="219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W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A14" sqref="AA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35" t="s">
        <v>13</v>
      </c>
      <c r="B1" s="238" t="s">
        <v>29</v>
      </c>
      <c r="C1" s="239"/>
      <c r="D1" s="239"/>
      <c r="E1" s="239"/>
      <c r="F1" s="240"/>
      <c r="G1" s="238" t="s">
        <v>29</v>
      </c>
      <c r="H1" s="239"/>
      <c r="I1" s="239"/>
      <c r="J1" s="239"/>
      <c r="K1" s="240"/>
      <c r="L1" s="238" t="s">
        <v>29</v>
      </c>
      <c r="M1" s="239"/>
      <c r="N1" s="239"/>
      <c r="O1" s="239"/>
      <c r="P1" s="240"/>
      <c r="Q1" s="238" t="s">
        <v>29</v>
      </c>
      <c r="R1" s="239"/>
      <c r="S1" s="239"/>
      <c r="T1" s="239"/>
      <c r="U1" s="240"/>
      <c r="V1" s="238" t="s">
        <v>29</v>
      </c>
      <c r="W1" s="239"/>
      <c r="X1" s="239"/>
      <c r="Y1" s="239"/>
      <c r="Z1" s="240"/>
      <c r="AA1" s="238" t="s">
        <v>29</v>
      </c>
      <c r="AB1" s="239"/>
      <c r="AC1" s="239"/>
      <c r="AD1" s="239"/>
      <c r="AE1" s="240"/>
      <c r="AF1" s="238" t="s">
        <v>29</v>
      </c>
      <c r="AG1" s="239"/>
      <c r="AH1" s="239"/>
      <c r="AI1" s="239"/>
      <c r="AJ1" s="240"/>
      <c r="AK1" s="238" t="s">
        <v>29</v>
      </c>
      <c r="AL1" s="239"/>
      <c r="AM1" s="239"/>
      <c r="AN1" s="239"/>
      <c r="AO1" s="240"/>
      <c r="AP1" s="238" t="s">
        <v>29</v>
      </c>
      <c r="AQ1" s="239"/>
      <c r="AR1" s="239"/>
      <c r="AS1" s="239"/>
      <c r="AT1" s="240"/>
      <c r="AU1" s="238" t="s">
        <v>29</v>
      </c>
      <c r="AV1" s="239"/>
      <c r="AW1" s="239"/>
      <c r="AX1" s="239"/>
      <c r="AY1" s="240"/>
      <c r="AZ1" s="238" t="s">
        <v>29</v>
      </c>
      <c r="BA1" s="239"/>
      <c r="BB1" s="239"/>
      <c r="BC1" s="239"/>
      <c r="BD1" s="240"/>
      <c r="BE1" s="238" t="s">
        <v>29</v>
      </c>
      <c r="BF1" s="239"/>
      <c r="BG1" s="239"/>
      <c r="BH1" s="239"/>
      <c r="BI1" s="240"/>
      <c r="BJ1" s="238" t="s">
        <v>29</v>
      </c>
      <c r="BK1" s="239"/>
      <c r="BL1" s="239"/>
      <c r="BM1" s="239"/>
      <c r="BN1" s="240"/>
    </row>
    <row r="2" spans="1:174" s="8" customFormat="1" ht="16.5" customHeight="1" thickBot="1">
      <c r="A2" s="236"/>
      <c r="B2" s="241" t="str">
        <f>IF(ISBLANK('Základní list'!$A11),"",'Základní list'!$A11)</f>
        <v>A</v>
      </c>
      <c r="C2" s="242"/>
      <c r="D2" s="242"/>
      <c r="E2" s="242"/>
      <c r="F2" s="243"/>
      <c r="G2" s="241" t="str">
        <f>IF(ISBLANK('Základní list'!$A12),"",'Základní list'!$A12)</f>
        <v>B</v>
      </c>
      <c r="H2" s="242"/>
      <c r="I2" s="242"/>
      <c r="J2" s="242"/>
      <c r="K2" s="243"/>
      <c r="L2" s="241" t="str">
        <f>IF(ISBLANK('Základní list'!$A13),"",'Základní list'!$A13)</f>
        <v>C</v>
      </c>
      <c r="M2" s="242"/>
      <c r="N2" s="242"/>
      <c r="O2" s="242"/>
      <c r="P2" s="243"/>
      <c r="Q2" s="241" t="str">
        <f>IF(ISBLANK('Základní list'!$A14),"",'Základní list'!$A14)</f>
        <v>D</v>
      </c>
      <c r="R2" s="242"/>
      <c r="S2" s="242"/>
      <c r="T2" s="242"/>
      <c r="U2" s="243"/>
      <c r="V2" s="241" t="str">
        <f>IF(ISBLANK('Základní list'!$A15),"",'Základní list'!$A15)</f>
        <v>E</v>
      </c>
      <c r="W2" s="242"/>
      <c r="X2" s="242"/>
      <c r="Y2" s="242"/>
      <c r="Z2" s="243"/>
      <c r="AA2" s="241" t="str">
        <f>IF(ISBLANK('Základní list'!$A16),"",'Základní list'!$A16)</f>
        <v>F</v>
      </c>
      <c r="AB2" s="242"/>
      <c r="AC2" s="242"/>
      <c r="AD2" s="242"/>
      <c r="AE2" s="243"/>
      <c r="AF2" s="241" t="str">
        <f>IF(ISBLANK('Základní list'!$A17),"",'Základní list'!$A17)</f>
        <v>G</v>
      </c>
      <c r="AG2" s="242"/>
      <c r="AH2" s="242"/>
      <c r="AI2" s="242"/>
      <c r="AJ2" s="243"/>
      <c r="AK2" s="241" t="str">
        <f>IF(ISBLANK('Základní list'!$A18),"",'Základní list'!$A18)</f>
        <v>H</v>
      </c>
      <c r="AL2" s="242"/>
      <c r="AM2" s="242"/>
      <c r="AN2" s="242"/>
      <c r="AO2" s="243"/>
      <c r="AP2" s="241" t="str">
        <f>IF(ISBLANK('Základní list'!$A19),"",'Základní list'!$A19)</f>
        <v>I</v>
      </c>
      <c r="AQ2" s="242"/>
      <c r="AR2" s="242"/>
      <c r="AS2" s="242"/>
      <c r="AT2" s="243"/>
      <c r="AU2" s="241" t="str">
        <f>IF(ISBLANK('Základní list'!$A20),"",'Základní list'!$A20)</f>
        <v>J</v>
      </c>
      <c r="AV2" s="242"/>
      <c r="AW2" s="242"/>
      <c r="AX2" s="242"/>
      <c r="AY2" s="243"/>
      <c r="AZ2" s="241" t="str">
        <f>IF(ISBLANK('Základní list'!$A21),"",'Základní list'!$A21)</f>
        <v>K</v>
      </c>
      <c r="BA2" s="242"/>
      <c r="BB2" s="242"/>
      <c r="BC2" s="242"/>
      <c r="BD2" s="243"/>
      <c r="BE2" s="241" t="str">
        <f>IF(ISBLANK('Základní list'!$A22),"",'Základní list'!$A22)</f>
        <v>L</v>
      </c>
      <c r="BF2" s="242"/>
      <c r="BG2" s="242"/>
      <c r="BH2" s="242"/>
      <c r="BI2" s="243"/>
      <c r="BJ2" s="241" t="str">
        <f>IF(ISBLANK('Základní list'!$A23),"",'Základní list'!$A23)</f>
        <v>M</v>
      </c>
      <c r="BK2" s="242"/>
      <c r="BL2" s="242"/>
      <c r="BM2" s="242"/>
      <c r="BN2" s="243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37"/>
      <c r="B3" s="1" t="s">
        <v>14</v>
      </c>
      <c r="C3" s="2" t="s">
        <v>15</v>
      </c>
      <c r="D3" s="41" t="s">
        <v>28</v>
      </c>
      <c r="E3" s="55" t="s">
        <v>16</v>
      </c>
      <c r="F3" s="57"/>
      <c r="G3" s="1" t="s">
        <v>14</v>
      </c>
      <c r="H3" s="2" t="s">
        <v>15</v>
      </c>
      <c r="I3" s="41" t="s">
        <v>28</v>
      </c>
      <c r="J3" s="55" t="s">
        <v>16</v>
      </c>
      <c r="K3" s="57"/>
      <c r="L3" s="1" t="s">
        <v>14</v>
      </c>
      <c r="M3" s="2" t="s">
        <v>15</v>
      </c>
      <c r="N3" s="41" t="s">
        <v>28</v>
      </c>
      <c r="O3" s="55" t="s">
        <v>16</v>
      </c>
      <c r="P3" s="57" t="s">
        <v>53</v>
      </c>
      <c r="Q3" s="1" t="s">
        <v>14</v>
      </c>
      <c r="R3" s="2" t="s">
        <v>15</v>
      </c>
      <c r="S3" s="41" t="s">
        <v>28</v>
      </c>
      <c r="T3" s="55" t="s">
        <v>16</v>
      </c>
      <c r="U3" s="57" t="s">
        <v>53</v>
      </c>
      <c r="V3" s="1" t="s">
        <v>14</v>
      </c>
      <c r="W3" s="2" t="s">
        <v>15</v>
      </c>
      <c r="X3" s="41" t="s">
        <v>28</v>
      </c>
      <c r="Y3" s="55" t="s">
        <v>16</v>
      </c>
      <c r="Z3" s="57" t="s">
        <v>53</v>
      </c>
      <c r="AA3" s="1" t="s">
        <v>14</v>
      </c>
      <c r="AB3" s="2" t="s">
        <v>15</v>
      </c>
      <c r="AC3" s="41" t="s">
        <v>28</v>
      </c>
      <c r="AD3" s="55" t="s">
        <v>16</v>
      </c>
      <c r="AE3" s="57" t="s">
        <v>53</v>
      </c>
      <c r="AF3" s="1" t="s">
        <v>14</v>
      </c>
      <c r="AG3" s="2" t="s">
        <v>15</v>
      </c>
      <c r="AH3" s="41" t="s">
        <v>28</v>
      </c>
      <c r="AI3" s="55" t="s">
        <v>16</v>
      </c>
      <c r="AJ3" s="57" t="s">
        <v>53</v>
      </c>
      <c r="AK3" s="1" t="s">
        <v>14</v>
      </c>
      <c r="AL3" s="2" t="s">
        <v>15</v>
      </c>
      <c r="AM3" s="41" t="s">
        <v>28</v>
      </c>
      <c r="AN3" s="55" t="s">
        <v>16</v>
      </c>
      <c r="AO3" s="57" t="s">
        <v>53</v>
      </c>
      <c r="AP3" s="1" t="s">
        <v>14</v>
      </c>
      <c r="AQ3" s="2" t="s">
        <v>15</v>
      </c>
      <c r="AR3" s="41" t="s">
        <v>28</v>
      </c>
      <c r="AS3" s="55" t="s">
        <v>16</v>
      </c>
      <c r="AT3" s="57" t="s">
        <v>53</v>
      </c>
      <c r="AU3" s="1" t="s">
        <v>14</v>
      </c>
      <c r="AV3" s="2" t="s">
        <v>15</v>
      </c>
      <c r="AW3" s="41" t="s">
        <v>28</v>
      </c>
      <c r="AX3" s="55" t="s">
        <v>16</v>
      </c>
      <c r="AY3" s="57" t="s">
        <v>53</v>
      </c>
      <c r="AZ3" s="1" t="s">
        <v>14</v>
      </c>
      <c r="BA3" s="2" t="s">
        <v>15</v>
      </c>
      <c r="BB3" s="41" t="s">
        <v>28</v>
      </c>
      <c r="BC3" s="55" t="s">
        <v>16</v>
      </c>
      <c r="BD3" s="57" t="s">
        <v>53</v>
      </c>
      <c r="BE3" s="1" t="s">
        <v>14</v>
      </c>
      <c r="BF3" s="2" t="s">
        <v>15</v>
      </c>
      <c r="BG3" s="41" t="s">
        <v>28</v>
      </c>
      <c r="BH3" s="55" t="s">
        <v>16</v>
      </c>
      <c r="BI3" s="57" t="s">
        <v>53</v>
      </c>
      <c r="BJ3" s="1" t="s">
        <v>14</v>
      </c>
      <c r="BK3" s="2" t="s">
        <v>15</v>
      </c>
      <c r="BL3" s="41" t="s">
        <v>28</v>
      </c>
      <c r="BM3" s="55" t="s">
        <v>16</v>
      </c>
      <c r="BN3" s="57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0" t="str">
        <f>IF(ISNA(MATCH(CONCATENATE(B$2,$A4),'Výsledková listina'!$Q:$Q,0)),"",INDEX('Výsledková listina'!$B:$B,MATCH(CONCATENATE(B$2,$A4),'Výsledková listina'!$Q:$Q,0),1))</f>
        <v>Hlína Václav</v>
      </c>
      <c r="C4" s="4">
        <v>5420</v>
      </c>
      <c r="D4" s="42">
        <f aca="true" t="shared" si="0" ref="D4:D28">IF(C4="","",RANK(C4,C$1:C$65536,0))</f>
        <v>4</v>
      </c>
      <c r="E4" s="56">
        <f aca="true" t="shared" si="1" ref="E4:E28">IF(C4="","",((RANK(C4,C$1:C$65536,0))+(FREQUENCY(D$1:D$65536,D4)))/2)</f>
        <v>4</v>
      </c>
      <c r="F4" s="58"/>
      <c r="G4" s="60" t="str">
        <f>IF(ISNA(MATCH(CONCATENATE(G$2,$A4),'Výsledková listina'!$Q:$Q,0)),"",INDEX('Výsledková listina'!$B:$B,MATCH(CONCATENATE(G$2,$A4),'Výsledková listina'!$Q:$Q,0),1))</f>
        <v>Havlíček Petr</v>
      </c>
      <c r="H4" s="4">
        <v>0</v>
      </c>
      <c r="I4" s="42">
        <f aca="true" t="shared" si="2" ref="I4:I28">IF(H4="","",RANK(H4,H$1:H$65536,0))</f>
        <v>9</v>
      </c>
      <c r="J4" s="56">
        <f aca="true" t="shared" si="3" ref="J4:J28">IF(H4="","",((RANK(H4,H$1:H$65536,0))+(FREQUENCY(I$1:I$65536,I4)))/2)</f>
        <v>9.5</v>
      </c>
      <c r="K4" s="58"/>
      <c r="L4" s="60" t="str">
        <f>IF(ISNA(MATCH(CONCATENATE(L$2,$A4),'Výsledková listina'!$Q:$Q,0)),"",INDEX('Výsledková listina'!$B:$B,MATCH(CONCATENATE(L$2,$A4),'Výsledková listina'!$Q:$Q,0),1))</f>
        <v>Hrabal Vladimír</v>
      </c>
      <c r="M4" s="4">
        <v>2820</v>
      </c>
      <c r="N4" s="42">
        <f aca="true" t="shared" si="4" ref="N4:N28">IF(M4="","",RANK(M4,M$1:M$65536,0))</f>
        <v>3</v>
      </c>
      <c r="O4" s="56">
        <f aca="true" t="shared" si="5" ref="O4:O28">IF(M4="","",((RANK(M4,M$1:M$65536,0))+(FREQUENCY(N$1:N$65536,N4)))/2)</f>
        <v>3</v>
      </c>
      <c r="P4" s="58"/>
      <c r="Q4" s="60" t="str">
        <f>IF(ISNA(MATCH(CONCATENATE(Q$2,$A4),'Výsledková listina'!$Q:$Q,0)),"",INDEX('Výsledková listina'!$B:$B,MATCH(CONCATENATE(Q$2,$A4),'Výsledková listina'!$Q:$Q,0),1))</f>
        <v>Tóth Petr</v>
      </c>
      <c r="R4" s="4">
        <v>380</v>
      </c>
      <c r="S4" s="42">
        <f aca="true" t="shared" si="6" ref="S4:S28">IF(R4="","",RANK(R4,R$1:R$65536,0))</f>
        <v>3</v>
      </c>
      <c r="T4" s="56">
        <f aca="true" t="shared" si="7" ref="T4:T28">IF(R4="","",((RANK(R4,R$1:R$65536,0))+(FREQUENCY(S$1:S$65536,S4)))/2)</f>
        <v>3</v>
      </c>
      <c r="U4" s="58"/>
      <c r="V4" s="60" t="str">
        <f>IF(ISNA(MATCH(CONCATENATE(V$2,$A4),'Výsledková listina'!$Q:$Q,0)),"",INDEX('Výsledková listina'!$B:$B,MATCH(CONCATENATE(V$2,$A4),'Výsledková listina'!$Q:$Q,0),1))</f>
        <v>Bořuta Pavel</v>
      </c>
      <c r="W4" s="4">
        <v>0</v>
      </c>
      <c r="X4" s="42">
        <f aca="true" t="shared" si="8" ref="X4:X28">IF(W4="","",RANK(W4,W$1:W$65536,0))</f>
        <v>3</v>
      </c>
      <c r="Y4" s="56">
        <f aca="true" t="shared" si="9" ref="Y4:Y28">IF(W4="","",((RANK(W4,W$1:W$65536,0))+(FREQUENCY(X$1:X$65536,X4)))/2)</f>
        <v>6.5</v>
      </c>
      <c r="Z4" s="58"/>
      <c r="AA4" s="60" t="str">
        <f>IF(ISNA(MATCH(CONCATENATE(AA$2,$A4),'Výsledková listina'!$Q:$Q,0)),"",INDEX('Výsledková listina'!$B:$B,MATCH(CONCATENATE(AA$2,$A4),'Výsledková listina'!$Q:$Q,0),1))</f>
        <v>Kasl Luboš</v>
      </c>
      <c r="AB4" s="4">
        <v>2320</v>
      </c>
      <c r="AC4" s="42">
        <f aca="true" t="shared" si="10" ref="AC4:AC28">IF(AB4="","",RANK(AB4,AB$1:AB$65536,0))</f>
        <v>2</v>
      </c>
      <c r="AD4" s="56">
        <f aca="true" t="shared" si="11" ref="AD4:AD28">IF(AB4="","",((RANK(AB4,AB$1:AB$65536,0))+(FREQUENCY(AC$1:AC$65536,AC4)))/2)</f>
        <v>2</v>
      </c>
      <c r="AE4" s="58"/>
      <c r="AF4" s="60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6">
        <f aca="true" t="shared" si="13" ref="AI4:AI28">IF(AG4="","",((RANK(AG4,AG$1:AG$65536,0))+(FREQUENCY(AH$1:AH$65536,AH4)))/2)</f>
      </c>
      <c r="AJ4" s="58"/>
      <c r="AK4" s="60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6">
        <f aca="true" t="shared" si="15" ref="AN4:AN28">IF(AL4="","",((RANK(AL4,AL$1:AL$65536,0))+(FREQUENCY(AM$1:AM$65536,AM4)))/2)</f>
      </c>
      <c r="AO4" s="58"/>
      <c r="AP4" s="60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6">
        <f aca="true" t="shared" si="17" ref="AS4:AS28">IF(AQ4="","",((RANK(AQ4,AQ$1:AQ$65536,0))+(FREQUENCY(AR$1:AR$65536,AR4)))/2)</f>
      </c>
      <c r="AT4" s="58"/>
      <c r="AU4" s="60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6">
        <f aca="true" t="shared" si="19" ref="AX4:AX28">IF(AV4="","",((RANK(AV4,AV$1:AV$65536,0))+(FREQUENCY(AW$1:AW$65536,AW4)))/2)</f>
      </c>
      <c r="AY4" s="58"/>
      <c r="AZ4" s="60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6">
        <f aca="true" t="shared" si="21" ref="BC4:BC28">IF(BA4="","",((RANK(BA4,BA$1:BA$65536,0))+(FREQUENCY(BB$1:BB$65536,BB4)))/2)</f>
      </c>
      <c r="BD4" s="58"/>
      <c r="BE4" s="60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6">
        <f aca="true" t="shared" si="23" ref="BH4:BH28">IF(BF4="","",((RANK(BF4,BF$1:BF$65536,0))+(FREQUENCY(BG$1:BG$65536,BG4)))/2)</f>
      </c>
      <c r="BI4" s="58"/>
      <c r="BJ4" s="60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6">
        <f aca="true" t="shared" si="25" ref="BM4:BM28">IF(BK4="","",((RANK(BK4,BK$1:BK$65536,0))+(FREQUENCY(BL$1:BL$65536,BL4)))/2)</f>
      </c>
      <c r="BN4" s="58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0" t="str">
        <f>IF(ISNA(MATCH(CONCATENATE(B$2,$A5),'Výsledková listina'!$Q:$Q,0)),"",INDEX('Výsledková listina'!$B:$B,MATCH(CONCATENATE(B$2,$A5),'Výsledková listina'!$Q:$Q,0),1))</f>
        <v>Kodýdek Jiří</v>
      </c>
      <c r="C5" s="4">
        <v>8280</v>
      </c>
      <c r="D5" s="42">
        <f t="shared" si="0"/>
        <v>2</v>
      </c>
      <c r="E5" s="56">
        <f t="shared" si="1"/>
        <v>2</v>
      </c>
      <c r="F5" s="59"/>
      <c r="G5" s="60" t="str">
        <f>IF(ISNA(MATCH(CONCATENATE(G$2,$A5),'Výsledková listina'!$Q:$Q,0)),"",INDEX('Výsledková listina'!$B:$B,MATCH(CONCATENATE(G$2,$A5),'Výsledková listina'!$Q:$Q,0),1))</f>
        <v>Kříž Petr</v>
      </c>
      <c r="H5" s="4">
        <v>9780</v>
      </c>
      <c r="I5" s="42">
        <f t="shared" si="2"/>
        <v>1</v>
      </c>
      <c r="J5" s="56">
        <f t="shared" si="3"/>
        <v>1.5</v>
      </c>
      <c r="K5" s="59"/>
      <c r="L5" s="60" t="str">
        <f>IF(ISNA(MATCH(CONCATENATE(L$2,$A5),'Výsledková listina'!$Q:$Q,0)),"",INDEX('Výsledková listina'!$B:$B,MATCH(CONCATENATE(L$2,$A5),'Výsledková listina'!$Q:$Q,0),1))</f>
        <v>Bartoň Roman</v>
      </c>
      <c r="M5" s="4">
        <v>200</v>
      </c>
      <c r="N5" s="42">
        <f t="shared" si="4"/>
        <v>6</v>
      </c>
      <c r="O5" s="56">
        <f t="shared" si="5"/>
        <v>6</v>
      </c>
      <c r="P5" s="59"/>
      <c r="Q5" s="60" t="str">
        <f>IF(ISNA(MATCH(CONCATENATE(Q$2,$A5),'Výsledková listina'!$Q:$Q,0)),"",INDEX('Výsledková listina'!$B:$B,MATCH(CONCATENATE(Q$2,$A5),'Výsledková listina'!$Q:$Q,0),1))</f>
        <v>Tůma David</v>
      </c>
      <c r="R5" s="4">
        <v>8940</v>
      </c>
      <c r="S5" s="42">
        <f t="shared" si="6"/>
        <v>1</v>
      </c>
      <c r="T5" s="56">
        <f t="shared" si="7"/>
        <v>1</v>
      </c>
      <c r="U5" s="59"/>
      <c r="V5" s="60" t="str">
        <f>IF(ISNA(MATCH(CONCATENATE(V$2,$A5),'Výsledková listina'!$Q:$Q,0)),"",INDEX('Výsledková listina'!$B:$B,MATCH(CONCATENATE(V$2,$A5),'Výsledková listina'!$Q:$Q,0),1))</f>
        <v>Ševčík Ladislav</v>
      </c>
      <c r="W5" s="4">
        <v>1160</v>
      </c>
      <c r="X5" s="42">
        <f t="shared" si="8"/>
        <v>1</v>
      </c>
      <c r="Y5" s="56">
        <f t="shared" si="9"/>
        <v>1</v>
      </c>
      <c r="Z5" s="59"/>
      <c r="AA5" s="60" t="str">
        <f>IF(ISNA(MATCH(CONCATENATE(AA$2,$A5),'Výsledková listina'!$Q:$Q,0)),"",INDEX('Výsledková listina'!$B:$B,MATCH(CONCATENATE(AA$2,$A5),'Výsledková listina'!$Q:$Q,0),1))</f>
        <v>Pelíšek František</v>
      </c>
      <c r="AB5" s="4">
        <v>0</v>
      </c>
      <c r="AC5" s="42">
        <f t="shared" si="10"/>
        <v>5</v>
      </c>
      <c r="AD5" s="56">
        <f t="shared" si="11"/>
        <v>7.5</v>
      </c>
      <c r="AE5" s="59"/>
      <c r="AF5" s="60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6">
        <f t="shared" si="13"/>
      </c>
      <c r="AJ5" s="59"/>
      <c r="AK5" s="60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6">
        <f t="shared" si="15"/>
      </c>
      <c r="AO5" s="59"/>
      <c r="AP5" s="60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6">
        <f t="shared" si="17"/>
      </c>
      <c r="AT5" s="59"/>
      <c r="AU5" s="60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6">
        <f t="shared" si="19"/>
      </c>
      <c r="AY5" s="59"/>
      <c r="AZ5" s="60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6">
        <f t="shared" si="21"/>
      </c>
      <c r="BD5" s="59"/>
      <c r="BE5" s="60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6">
        <f t="shared" si="23"/>
      </c>
      <c r="BI5" s="59"/>
      <c r="BJ5" s="60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6">
        <f t="shared" si="25"/>
      </c>
      <c r="BN5" s="59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0" t="str">
        <f>IF(ISNA(MATCH(CONCATENATE(B$2,$A6),'Výsledková listina'!$Q:$Q,0)),"",INDEX('Výsledková listina'!$B:$B,MATCH(CONCATENATE(B$2,$A6),'Výsledková listina'!$Q:$Q,0),1))</f>
        <v>Tychler Milan</v>
      </c>
      <c r="C6" s="4">
        <v>13720</v>
      </c>
      <c r="D6" s="42">
        <f t="shared" si="0"/>
        <v>1</v>
      </c>
      <c r="E6" s="56">
        <f t="shared" si="1"/>
        <v>1</v>
      </c>
      <c r="F6" s="59"/>
      <c r="G6" s="60" t="str">
        <f>IF(ISNA(MATCH(CONCATENATE(G$2,$A6),'Výsledková listina'!$Q:$Q,0)),"",INDEX('Výsledková listina'!$B:$B,MATCH(CONCATENATE(G$2,$A6),'Výsledková listina'!$Q:$Q,0),1))</f>
        <v>Kuneš Luboš</v>
      </c>
      <c r="H6" s="4">
        <v>4260</v>
      </c>
      <c r="I6" s="42">
        <f t="shared" si="2"/>
        <v>3</v>
      </c>
      <c r="J6" s="56">
        <f t="shared" si="3"/>
        <v>3</v>
      </c>
      <c r="K6" s="59"/>
      <c r="L6" s="60" t="str">
        <f>IF(ISNA(MATCH(CONCATENATE(L$2,$A6),'Výsledková listina'!$Q:$Q,0)),"",INDEX('Výsledková listina'!$B:$B,MATCH(CONCATENATE(L$2,$A6),'Výsledková listina'!$Q:$Q,0),1))</f>
        <v>Srb Roman</v>
      </c>
      <c r="M6" s="4">
        <v>0</v>
      </c>
      <c r="N6" s="42">
        <f t="shared" si="4"/>
        <v>7</v>
      </c>
      <c r="O6" s="56">
        <f t="shared" si="5"/>
        <v>8.5</v>
      </c>
      <c r="P6" s="59"/>
      <c r="Q6" s="60" t="str">
        <f>IF(ISNA(MATCH(CONCATENATE(Q$2,$A6),'Výsledková listina'!$Q:$Q,0)),"",INDEX('Výsledková listina'!$B:$B,MATCH(CONCATENATE(Q$2,$A6),'Výsledková listina'!$Q:$Q,0),1))</f>
        <v>Hanousek Václav</v>
      </c>
      <c r="R6" s="4">
        <v>180</v>
      </c>
      <c r="S6" s="42">
        <f t="shared" si="6"/>
        <v>4</v>
      </c>
      <c r="T6" s="56">
        <f t="shared" si="7"/>
        <v>4</v>
      </c>
      <c r="U6" s="59"/>
      <c r="V6" s="60" t="str">
        <f>IF(ISNA(MATCH(CONCATENATE(V$2,$A6),'Výsledková listina'!$Q:$Q,0)),"",INDEX('Výsledková listina'!$B:$B,MATCH(CONCATENATE(V$2,$A6),'Výsledková listina'!$Q:$Q,0),1))</f>
        <v>František Koubek</v>
      </c>
      <c r="W6" s="4">
        <v>0</v>
      </c>
      <c r="X6" s="42">
        <f t="shared" si="8"/>
        <v>3</v>
      </c>
      <c r="Y6" s="56">
        <f t="shared" si="9"/>
        <v>6.5</v>
      </c>
      <c r="Z6" s="59"/>
      <c r="AA6" s="60" t="str">
        <f>IF(ISNA(MATCH(CONCATENATE(AA$2,$A6),'Výsledková listina'!$Q:$Q,0)),"",INDEX('Výsledková listina'!$B:$B,MATCH(CONCATENATE(AA$2,$A6),'Výsledková listina'!$Q:$Q,0),1))</f>
        <v>Staněk Karel</v>
      </c>
      <c r="AB6" s="4">
        <v>0</v>
      </c>
      <c r="AC6" s="42">
        <f t="shared" si="10"/>
        <v>5</v>
      </c>
      <c r="AD6" s="56">
        <f t="shared" si="11"/>
        <v>7.5</v>
      </c>
      <c r="AE6" s="59"/>
      <c r="AF6" s="60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6">
        <f t="shared" si="13"/>
      </c>
      <c r="AJ6" s="59"/>
      <c r="AK6" s="60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6">
        <f t="shared" si="15"/>
      </c>
      <c r="AO6" s="59"/>
      <c r="AP6" s="60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6">
        <f t="shared" si="17"/>
      </c>
      <c r="AT6" s="59"/>
      <c r="AU6" s="60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6">
        <f t="shared" si="19"/>
      </c>
      <c r="AY6" s="59"/>
      <c r="AZ6" s="60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6">
        <f t="shared" si="21"/>
      </c>
      <c r="BD6" s="59"/>
      <c r="BE6" s="60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6">
        <f t="shared" si="23"/>
      </c>
      <c r="BI6" s="59"/>
      <c r="BJ6" s="60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6">
        <f t="shared" si="25"/>
      </c>
      <c r="BN6" s="59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0" t="str">
        <f>IF(ISNA(MATCH(CONCATENATE(B$2,$A7),'Výsledková listina'!$Q:$Q,0)),"",INDEX('Výsledková listina'!$B:$B,MATCH(CONCATENATE(B$2,$A7),'Výsledková listina'!$Q:$Q,0),1))</f>
        <v>Baranka Vladimír</v>
      </c>
      <c r="C7" s="4">
        <v>4840</v>
      </c>
      <c r="D7" s="42">
        <f t="shared" si="0"/>
        <v>5</v>
      </c>
      <c r="E7" s="56">
        <f t="shared" si="1"/>
        <v>5</v>
      </c>
      <c r="F7" s="59"/>
      <c r="G7" s="60" t="str">
        <f>IF(ISNA(MATCH(CONCATENATE(G$2,$A7),'Výsledková listina'!$Q:$Q,0)),"",INDEX('Výsledková listina'!$B:$B,MATCH(CONCATENATE(G$2,$A7),'Výsledková listina'!$Q:$Q,0),1))</f>
        <v>Vitásek Jiří</v>
      </c>
      <c r="H7" s="4">
        <v>2480</v>
      </c>
      <c r="I7" s="42">
        <f t="shared" si="2"/>
        <v>6</v>
      </c>
      <c r="J7" s="56">
        <f t="shared" si="3"/>
        <v>6</v>
      </c>
      <c r="K7" s="59"/>
      <c r="L7" s="60" t="str">
        <f>IF(ISNA(MATCH(CONCATENATE(L$2,$A7),'Výsledková listina'!$Q:$Q,0)),"",INDEX('Výsledková listina'!$B:$B,MATCH(CONCATENATE(L$2,$A7),'Výsledková listina'!$Q:$Q,0),1))</f>
        <v>Kabourek Václav</v>
      </c>
      <c r="M7" s="4">
        <v>0</v>
      </c>
      <c r="N7" s="42">
        <f t="shared" si="4"/>
        <v>7</v>
      </c>
      <c r="O7" s="56">
        <f t="shared" si="5"/>
        <v>8.5</v>
      </c>
      <c r="P7" s="59"/>
      <c r="Q7" s="60" t="str">
        <f>IF(ISNA(MATCH(CONCATENATE(Q$2,$A7),'Výsledková listina'!$Q:$Q,0)),"",INDEX('Výsledková listina'!$B:$B,MATCH(CONCATENATE(Q$2,$A7),'Výsledková listina'!$Q:$Q,0),1))</f>
        <v>Nerad Rostislav</v>
      </c>
      <c r="R7" s="4">
        <v>0</v>
      </c>
      <c r="S7" s="42">
        <f t="shared" si="6"/>
        <v>6</v>
      </c>
      <c r="T7" s="56">
        <f t="shared" si="7"/>
        <v>8</v>
      </c>
      <c r="U7" s="59"/>
      <c r="V7" s="60" t="str">
        <f>IF(ISNA(MATCH(CONCATENATE(V$2,$A7),'Výsledková listina'!$Q:$Q,0)),"",INDEX('Výsledková listina'!$B:$B,MATCH(CONCATENATE(V$2,$A7),'Výsledková listina'!$Q:$Q,0),1))</f>
        <v>Štěpnička Milan</v>
      </c>
      <c r="W7" s="4">
        <v>0</v>
      </c>
      <c r="X7" s="42">
        <f t="shared" si="8"/>
        <v>3</v>
      </c>
      <c r="Y7" s="56">
        <f t="shared" si="9"/>
        <v>6.5</v>
      </c>
      <c r="Z7" s="59"/>
      <c r="AA7" s="60" t="str">
        <f>IF(ISNA(MATCH(CONCATENATE(AA$2,$A7),'Výsledková listina'!$Q:$Q,0)),"",INDEX('Výsledková listina'!$B:$B,MATCH(CONCATENATE(AA$2,$A7),'Výsledková listina'!$Q:$Q,0),1))</f>
        <v>Matas Miroslav</v>
      </c>
      <c r="AB7" s="4">
        <v>0</v>
      </c>
      <c r="AC7" s="42">
        <f t="shared" si="10"/>
        <v>5</v>
      </c>
      <c r="AD7" s="56">
        <f t="shared" si="11"/>
        <v>7.5</v>
      </c>
      <c r="AE7" s="59"/>
      <c r="AF7" s="60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6">
        <f t="shared" si="13"/>
      </c>
      <c r="AJ7" s="59"/>
      <c r="AK7" s="60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6">
        <f t="shared" si="15"/>
      </c>
      <c r="AO7" s="59"/>
      <c r="AP7" s="60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6">
        <f t="shared" si="17"/>
      </c>
      <c r="AT7" s="59"/>
      <c r="AU7" s="60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6">
        <f t="shared" si="19"/>
      </c>
      <c r="AY7" s="59"/>
      <c r="AZ7" s="60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6">
        <f t="shared" si="21"/>
      </c>
      <c r="BD7" s="59"/>
      <c r="BE7" s="60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6">
        <f t="shared" si="23"/>
      </c>
      <c r="BI7" s="59"/>
      <c r="BJ7" s="60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6">
        <f t="shared" si="25"/>
      </c>
      <c r="BN7" s="59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0" t="str">
        <f>IF(ISNA(MATCH(CONCATENATE(B$2,$A8),'Výsledková listina'!$Q:$Q,0)),"",INDEX('Výsledková listina'!$B:$B,MATCH(CONCATENATE(B$2,$A8),'Výsledková listina'!$Q:$Q,0),1))</f>
        <v>Skála Petr</v>
      </c>
      <c r="C8" s="4">
        <v>0</v>
      </c>
      <c r="D8" s="42">
        <f t="shared" si="0"/>
        <v>10</v>
      </c>
      <c r="E8" s="56">
        <f t="shared" si="1"/>
        <v>10</v>
      </c>
      <c r="F8" s="59"/>
      <c r="G8" s="60" t="str">
        <f>IF(ISNA(MATCH(CONCATENATE(G$2,$A8),'Výsledková listina'!$Q:$Q,0)),"",INDEX('Výsledková listina'!$B:$B,MATCH(CONCATENATE(G$2,$A8),'Výsledková listina'!$Q:$Q,0),1))</f>
        <v>Stříbrský Viktor</v>
      </c>
      <c r="H8" s="4">
        <v>0</v>
      </c>
      <c r="I8" s="42">
        <f t="shared" si="2"/>
        <v>9</v>
      </c>
      <c r="J8" s="56">
        <f t="shared" si="3"/>
        <v>9.5</v>
      </c>
      <c r="K8" s="59"/>
      <c r="L8" s="60" t="str">
        <f>IF(ISNA(MATCH(CONCATENATE(L$2,$A8),'Výsledková listina'!$Q:$Q,0)),"",INDEX('Výsledková listina'!$B:$B,MATCH(CONCATENATE(L$2,$A8),'Výsledková listina'!$Q:$Q,0),1))</f>
        <v>Pliml Jiří</v>
      </c>
      <c r="M8" s="4">
        <v>0</v>
      </c>
      <c r="N8" s="42">
        <f t="shared" si="4"/>
        <v>7</v>
      </c>
      <c r="O8" s="56">
        <f t="shared" si="5"/>
        <v>8.5</v>
      </c>
      <c r="P8" s="59"/>
      <c r="Q8" s="60" t="str">
        <f>IF(ISNA(MATCH(CONCATENATE(Q$2,$A8),'Výsledková listina'!$Q:$Q,0)),"",INDEX('Výsledková listina'!$B:$B,MATCH(CONCATENATE(Q$2,$A8),'Výsledková listina'!$Q:$Q,0),1))</f>
        <v>Nocar Pavel</v>
      </c>
      <c r="R8" s="4">
        <v>100</v>
      </c>
      <c r="S8" s="42">
        <f t="shared" si="6"/>
        <v>5</v>
      </c>
      <c r="T8" s="56">
        <f t="shared" si="7"/>
        <v>5</v>
      </c>
      <c r="U8" s="59"/>
      <c r="V8" s="60" t="str">
        <f>IF(ISNA(MATCH(CONCATENATE(V$2,$A8),'Výsledková listina'!$Q:$Q,0)),"",INDEX('Výsledková listina'!$B:$B,MATCH(CONCATENATE(V$2,$A8),'Výsledková listina'!$Q:$Q,0),1))</f>
        <v>Sičák Pavel</v>
      </c>
      <c r="W8" s="4">
        <v>0</v>
      </c>
      <c r="X8" s="42">
        <f t="shared" si="8"/>
        <v>3</v>
      </c>
      <c r="Y8" s="56">
        <f t="shared" si="9"/>
        <v>6.5</v>
      </c>
      <c r="Z8" s="59"/>
      <c r="AA8" s="60" t="str">
        <f>IF(ISNA(MATCH(CONCATENATE(AA$2,$A8),'Výsledková listina'!$Q:$Q,0)),"",INDEX('Výsledková listina'!$B:$B,MATCH(CONCATENATE(AA$2,$A8),'Výsledková listina'!$Q:$Q,0),1))</f>
        <v>Zdvořáček David</v>
      </c>
      <c r="AB8" s="4">
        <v>0</v>
      </c>
      <c r="AC8" s="42">
        <f t="shared" si="10"/>
        <v>5</v>
      </c>
      <c r="AD8" s="56">
        <f t="shared" si="11"/>
        <v>7.5</v>
      </c>
      <c r="AE8" s="59"/>
      <c r="AF8" s="60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6">
        <f t="shared" si="13"/>
      </c>
      <c r="AJ8" s="59"/>
      <c r="AK8" s="60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6">
        <f t="shared" si="15"/>
      </c>
      <c r="AO8" s="59"/>
      <c r="AP8" s="60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6">
        <f t="shared" si="17"/>
      </c>
      <c r="AT8" s="59"/>
      <c r="AU8" s="60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6">
        <f t="shared" si="19"/>
      </c>
      <c r="AY8" s="59"/>
      <c r="AZ8" s="60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6">
        <f t="shared" si="21"/>
      </c>
      <c r="BD8" s="59"/>
      <c r="BE8" s="60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6">
        <f t="shared" si="23"/>
      </c>
      <c r="BI8" s="59"/>
      <c r="BJ8" s="60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6">
        <f t="shared" si="25"/>
      </c>
      <c r="BN8" s="59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0" t="str">
        <f>IF(ISNA(MATCH(CONCATENATE(B$2,$A9),'Výsledková listina'!$Q:$Q,0)),"",INDEX('Výsledková listina'!$B:$B,MATCH(CONCATENATE(B$2,$A9),'Výsledková listina'!$Q:$Q,0),1))</f>
        <v>Konopásek Jaroslav</v>
      </c>
      <c r="C9" s="4">
        <v>3360</v>
      </c>
      <c r="D9" s="42">
        <f t="shared" si="0"/>
        <v>8</v>
      </c>
      <c r="E9" s="56">
        <f t="shared" si="1"/>
        <v>8</v>
      </c>
      <c r="F9" s="59"/>
      <c r="G9" s="60" t="str">
        <f>IF(ISNA(MATCH(CONCATENATE(G$2,$A9),'Výsledková listina'!$Q:$Q,0)),"",INDEX('Výsledková listina'!$B:$B,MATCH(CONCATENATE(G$2,$A9),'Výsledková listina'!$Q:$Q,0),1))</f>
        <v>Dušánek Bohuslav</v>
      </c>
      <c r="H9" s="4">
        <v>9780</v>
      </c>
      <c r="I9" s="42">
        <f t="shared" si="2"/>
        <v>1</v>
      </c>
      <c r="J9" s="56">
        <f t="shared" si="3"/>
        <v>1.5</v>
      </c>
      <c r="K9" s="59"/>
      <c r="L9" s="60" t="str">
        <f>IF(ISNA(MATCH(CONCATENATE(L$2,$A9),'Výsledková listina'!$Q:$Q,0)),"",INDEX('Výsledková listina'!$B:$B,MATCH(CONCATENATE(L$2,$A9),'Výsledková listina'!$Q:$Q,0),1))</f>
        <v>Černý Radek</v>
      </c>
      <c r="M9" s="4">
        <v>0</v>
      </c>
      <c r="N9" s="42">
        <f t="shared" si="4"/>
        <v>7</v>
      </c>
      <c r="O9" s="56">
        <f t="shared" si="5"/>
        <v>8.5</v>
      </c>
      <c r="P9" s="59"/>
      <c r="Q9" s="60" t="str">
        <f>IF(ISNA(MATCH(CONCATENATE(Q$2,$A9),'Výsledková listina'!$Q:$Q,0)),"",INDEX('Výsledková listina'!$B:$B,MATCH(CONCATENATE(Q$2,$A9),'Výsledková listina'!$Q:$Q,0),1))</f>
        <v>Čečil Lukáš</v>
      </c>
      <c r="R9" s="4">
        <v>0</v>
      </c>
      <c r="S9" s="42">
        <f t="shared" si="6"/>
        <v>6</v>
      </c>
      <c r="T9" s="56">
        <f t="shared" si="7"/>
        <v>8</v>
      </c>
      <c r="U9" s="59"/>
      <c r="V9" s="60" t="str">
        <f>IF(ISNA(MATCH(CONCATENATE(V$2,$A9),'Výsledková listina'!$Q:$Q,0)),"",INDEX('Výsledková listina'!$B:$B,MATCH(CONCATENATE(V$2,$A9),'Výsledková listina'!$Q:$Q,0),1))</f>
        <v>Bromovský Petr</v>
      </c>
      <c r="W9" s="4">
        <v>0</v>
      </c>
      <c r="X9" s="42">
        <f t="shared" si="8"/>
        <v>3</v>
      </c>
      <c r="Y9" s="56">
        <f t="shared" si="9"/>
        <v>6.5</v>
      </c>
      <c r="Z9" s="59"/>
      <c r="AA9" s="60" t="str">
        <f>IF(ISNA(MATCH(CONCATENATE(AA$2,$A9),'Výsledková listina'!$Q:$Q,0)),"",INDEX('Výsledková listina'!$B:$B,MATCH(CONCATENATE(AA$2,$A9),'Výsledková listina'!$Q:$Q,0),1))</f>
        <v>Stejskal Miroslav</v>
      </c>
      <c r="AB9" s="4">
        <v>920</v>
      </c>
      <c r="AC9" s="42">
        <f t="shared" si="10"/>
        <v>3</v>
      </c>
      <c r="AD9" s="56">
        <f t="shared" si="11"/>
        <v>3</v>
      </c>
      <c r="AE9" s="59"/>
      <c r="AF9" s="60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6">
        <f t="shared" si="13"/>
      </c>
      <c r="AJ9" s="59"/>
      <c r="AK9" s="60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6">
        <f t="shared" si="15"/>
      </c>
      <c r="AO9" s="59"/>
      <c r="AP9" s="60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6">
        <f t="shared" si="17"/>
      </c>
      <c r="AT9" s="59"/>
      <c r="AU9" s="60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6">
        <f t="shared" si="19"/>
      </c>
      <c r="AY9" s="59"/>
      <c r="AZ9" s="60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6">
        <f t="shared" si="21"/>
      </c>
      <c r="BD9" s="59"/>
      <c r="BE9" s="60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6">
        <f t="shared" si="23"/>
      </c>
      <c r="BI9" s="59"/>
      <c r="BJ9" s="60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6">
        <f t="shared" si="25"/>
      </c>
      <c r="BN9" s="59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0" t="str">
        <f>IF(ISNA(MATCH(CONCATENATE(B$2,$A10),'Výsledková listina'!$Q:$Q,0)),"",INDEX('Výsledková listina'!$B:$B,MATCH(CONCATENATE(B$2,$A10),'Výsledková listina'!$Q:$Q,0),1))</f>
        <v>Štěpnička Martin</v>
      </c>
      <c r="C10" s="4">
        <v>4260</v>
      </c>
      <c r="D10" s="42">
        <f t="shared" si="0"/>
        <v>7</v>
      </c>
      <c r="E10" s="56">
        <f t="shared" si="1"/>
        <v>7</v>
      </c>
      <c r="F10" s="59"/>
      <c r="G10" s="60" t="str">
        <f>IF(ISNA(MATCH(CONCATENATE(G$2,$A10),'Výsledková listina'!$Q:$Q,0)),"",INDEX('Výsledková listina'!$B:$B,MATCH(CONCATENATE(G$2,$A10),'Výsledková listina'!$Q:$Q,0),1))</f>
        <v>Novák Martin</v>
      </c>
      <c r="H10" s="4">
        <v>920</v>
      </c>
      <c r="I10" s="42">
        <f t="shared" si="2"/>
        <v>8</v>
      </c>
      <c r="J10" s="56">
        <f t="shared" si="3"/>
        <v>8</v>
      </c>
      <c r="K10" s="59"/>
      <c r="L10" s="60" t="str">
        <f>IF(ISNA(MATCH(CONCATENATE(L$2,$A10),'Výsledková listina'!$Q:$Q,0)),"",INDEX('Výsledková listina'!$B:$B,MATCH(CONCATENATE(L$2,$A10),'Výsledková listina'!$Q:$Q,0),1))</f>
        <v>Funda Petr</v>
      </c>
      <c r="M10" s="4">
        <v>6660</v>
      </c>
      <c r="N10" s="42">
        <f t="shared" si="4"/>
        <v>1</v>
      </c>
      <c r="O10" s="56">
        <f t="shared" si="5"/>
        <v>1</v>
      </c>
      <c r="P10" s="59"/>
      <c r="Q10" s="60" t="str">
        <f>IF(ISNA(MATCH(CONCATENATE(Q$2,$A10),'Výsledková listina'!$Q:$Q,0)),"",INDEX('Výsledková listina'!$B:$B,MATCH(CONCATENATE(Q$2,$A10),'Výsledková listina'!$Q:$Q,0),1))</f>
        <v>Sofron Pavel</v>
      </c>
      <c r="R10" s="4">
        <v>2300</v>
      </c>
      <c r="S10" s="42">
        <f t="shared" si="6"/>
        <v>2</v>
      </c>
      <c r="T10" s="56">
        <f t="shared" si="7"/>
        <v>2</v>
      </c>
      <c r="U10" s="59"/>
      <c r="V10" s="60" t="str">
        <f>IF(ISNA(MATCH(CONCATENATE(V$2,$A10),'Výsledková listina'!$Q:$Q,0)),"",INDEX('Výsledková listina'!$B:$B,MATCH(CONCATENATE(V$2,$A10),'Výsledková listina'!$Q:$Q,0),1))</f>
        <v>Peřina Josef</v>
      </c>
      <c r="W10" s="4">
        <v>40</v>
      </c>
      <c r="X10" s="42">
        <f t="shared" si="8"/>
        <v>2</v>
      </c>
      <c r="Y10" s="56">
        <f t="shared" si="9"/>
        <v>2</v>
      </c>
      <c r="Z10" s="59"/>
      <c r="AA10" s="60" t="str">
        <f>IF(ISNA(MATCH(CONCATENATE(AA$2,$A10),'Výsledková listina'!$Q:$Q,0)),"",INDEX('Výsledková listina'!$B:$B,MATCH(CONCATENATE(AA$2,$A10),'Výsledková listina'!$Q:$Q,0),1))</f>
        <v>Jurka Jiří</v>
      </c>
      <c r="AB10" s="4">
        <v>0</v>
      </c>
      <c r="AC10" s="42">
        <f t="shared" si="10"/>
        <v>5</v>
      </c>
      <c r="AD10" s="56">
        <f t="shared" si="11"/>
        <v>7.5</v>
      </c>
      <c r="AE10" s="59"/>
      <c r="AF10" s="60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6">
        <f t="shared" si="13"/>
      </c>
      <c r="AJ10" s="59"/>
      <c r="AK10" s="60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6">
        <f t="shared" si="15"/>
      </c>
      <c r="AO10" s="59"/>
      <c r="AP10" s="60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6">
        <f t="shared" si="17"/>
      </c>
      <c r="AT10" s="59"/>
      <c r="AU10" s="60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6">
        <f t="shared" si="19"/>
      </c>
      <c r="AY10" s="59"/>
      <c r="AZ10" s="60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6">
        <f t="shared" si="21"/>
      </c>
      <c r="BD10" s="59"/>
      <c r="BE10" s="60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6">
        <f t="shared" si="23"/>
      </c>
      <c r="BI10" s="59"/>
      <c r="BJ10" s="60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6">
        <f t="shared" si="25"/>
      </c>
      <c r="BN10" s="59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0" t="str">
        <f>IF(ISNA(MATCH(CONCATENATE(B$2,$A11),'Výsledková listina'!$Q:$Q,0)),"",INDEX('Výsledková listina'!$B:$B,MATCH(CONCATENATE(B$2,$A11),'Výsledková listina'!$Q:$Q,0),1))</f>
        <v>Sládek Petr</v>
      </c>
      <c r="C11" s="4">
        <v>4820</v>
      </c>
      <c r="D11" s="42">
        <f t="shared" si="0"/>
        <v>6</v>
      </c>
      <c r="E11" s="56">
        <f t="shared" si="1"/>
        <v>6</v>
      </c>
      <c r="F11" s="59"/>
      <c r="G11" s="60" t="str">
        <f>IF(ISNA(MATCH(CONCATENATE(G$2,$A11),'Výsledková listina'!$Q:$Q,0)),"",INDEX('Výsledková listina'!$B:$B,MATCH(CONCATENATE(G$2,$A11),'Výsledková listina'!$Q:$Q,0),1))</f>
        <v>Vinař René</v>
      </c>
      <c r="H11" s="4">
        <v>4100</v>
      </c>
      <c r="I11" s="42">
        <f t="shared" si="2"/>
        <v>4</v>
      </c>
      <c r="J11" s="56">
        <f t="shared" si="3"/>
        <v>4</v>
      </c>
      <c r="K11" s="59"/>
      <c r="L11" s="60" t="str">
        <f>IF(ISNA(MATCH(CONCATENATE(L$2,$A11),'Výsledková listina'!$Q:$Q,0)),"",INDEX('Výsledková listina'!$B:$B,MATCH(CONCATENATE(L$2,$A11),'Výsledková listina'!$Q:$Q,0),1))</f>
        <v>Vávra Jiří</v>
      </c>
      <c r="M11" s="4">
        <v>5700</v>
      </c>
      <c r="N11" s="42">
        <f t="shared" si="4"/>
        <v>2</v>
      </c>
      <c r="O11" s="56">
        <f t="shared" si="5"/>
        <v>2</v>
      </c>
      <c r="P11" s="59"/>
      <c r="Q11" s="60" t="str">
        <f>IF(ISNA(MATCH(CONCATENATE(Q$2,$A11),'Výsledková listina'!$Q:$Q,0)),"",INDEX('Výsledková listina'!$B:$B,MATCH(CONCATENATE(Q$2,$A11),'Výsledková listina'!$Q:$Q,0),1))</f>
        <v>Ouředniček Jan</v>
      </c>
      <c r="R11" s="4">
        <v>0</v>
      </c>
      <c r="S11" s="42">
        <f t="shared" si="6"/>
        <v>6</v>
      </c>
      <c r="T11" s="56">
        <f t="shared" si="7"/>
        <v>8</v>
      </c>
      <c r="U11" s="59"/>
      <c r="V11" s="60" t="str">
        <f>IF(ISNA(MATCH(CONCATENATE(V$2,$A11),'Výsledková listina'!$Q:$Q,0)),"",INDEX('Výsledková listina'!$B:$B,MATCH(CONCATENATE(V$2,$A11),'Výsledková listina'!$Q:$Q,0),1))</f>
        <v>Vodička Milan</v>
      </c>
      <c r="W11" s="4">
        <v>0</v>
      </c>
      <c r="X11" s="42">
        <f t="shared" si="8"/>
        <v>3</v>
      </c>
      <c r="Y11" s="56">
        <f t="shared" si="9"/>
        <v>6.5</v>
      </c>
      <c r="Z11" s="59"/>
      <c r="AA11" s="60" t="str">
        <f>IF(ISNA(MATCH(CONCATENATE(AA$2,$A11),'Výsledková listina'!$Q:$Q,0)),"",INDEX('Výsledková listina'!$B:$B,MATCH(CONCATENATE(AA$2,$A11),'Výsledková listina'!$Q:$Q,0),1))</f>
        <v>Soukup Michal</v>
      </c>
      <c r="AB11" s="4">
        <v>5960</v>
      </c>
      <c r="AC11" s="42">
        <f t="shared" si="10"/>
        <v>1</v>
      </c>
      <c r="AD11" s="56">
        <f t="shared" si="11"/>
        <v>1</v>
      </c>
      <c r="AE11" s="59"/>
      <c r="AF11" s="60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6">
        <f t="shared" si="13"/>
      </c>
      <c r="AJ11" s="59"/>
      <c r="AK11" s="60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6">
        <f t="shared" si="15"/>
      </c>
      <c r="AO11" s="59"/>
      <c r="AP11" s="60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6">
        <f t="shared" si="17"/>
      </c>
      <c r="AT11" s="59"/>
      <c r="AU11" s="60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6">
        <f t="shared" si="19"/>
      </c>
      <c r="AY11" s="59"/>
      <c r="AZ11" s="60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6">
        <f t="shared" si="21"/>
      </c>
      <c r="BD11" s="59"/>
      <c r="BE11" s="60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6">
        <f t="shared" si="23"/>
      </c>
      <c r="BI11" s="59"/>
      <c r="BJ11" s="60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6">
        <f t="shared" si="25"/>
      </c>
      <c r="BN11" s="59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0" t="str">
        <f>IF(ISNA(MATCH(CONCATENATE(B$2,$A12),'Výsledková listina'!$Q:$Q,0)),"",INDEX('Výsledková listina'!$B:$B,MATCH(CONCATENATE(B$2,$A12),'Výsledková listina'!$Q:$Q,0),1))</f>
        <v>Oliva Vladimír</v>
      </c>
      <c r="C12" s="4">
        <v>2300</v>
      </c>
      <c r="D12" s="42">
        <f t="shared" si="0"/>
        <v>9</v>
      </c>
      <c r="E12" s="56">
        <f t="shared" si="1"/>
        <v>9</v>
      </c>
      <c r="F12" s="59"/>
      <c r="G12" s="60" t="str">
        <f>IF(ISNA(MATCH(CONCATENATE(G$2,$A12),'Výsledková listina'!$Q:$Q,0)),"",INDEX('Výsledková listina'!$B:$B,MATCH(CONCATENATE(G$2,$A12),'Výsledková listina'!$Q:$Q,0),1))</f>
        <v>Douša Jan</v>
      </c>
      <c r="H12" s="4">
        <v>3260</v>
      </c>
      <c r="I12" s="42">
        <f t="shared" si="2"/>
        <v>5</v>
      </c>
      <c r="J12" s="56">
        <f t="shared" si="3"/>
        <v>5</v>
      </c>
      <c r="K12" s="59"/>
      <c r="L12" s="60" t="str">
        <f>IF(ISNA(MATCH(CONCATENATE(L$2,$A12),'Výsledková listina'!$Q:$Q,0)),"",INDEX('Výsledková listina'!$B:$B,MATCH(CONCATENATE(L$2,$A12),'Výsledková listina'!$Q:$Q,0),1))</f>
        <v>Chalupa Ladislav</v>
      </c>
      <c r="M12" s="4">
        <v>2280</v>
      </c>
      <c r="N12" s="42">
        <f t="shared" si="4"/>
        <v>4</v>
      </c>
      <c r="O12" s="56">
        <f t="shared" si="5"/>
        <v>4</v>
      </c>
      <c r="P12" s="59"/>
      <c r="Q12" s="60" t="str">
        <f>IF(ISNA(MATCH(CONCATENATE(Q$2,$A12),'Výsledková listina'!$Q:$Q,0)),"",INDEX('Výsledková listina'!$B:$B,MATCH(CONCATENATE(Q$2,$A12),'Výsledková listina'!$Q:$Q,0),1))</f>
        <v>Omamik Jan</v>
      </c>
      <c r="R12" s="4">
        <v>0</v>
      </c>
      <c r="S12" s="42">
        <f t="shared" si="6"/>
        <v>6</v>
      </c>
      <c r="T12" s="56">
        <f t="shared" si="7"/>
        <v>8</v>
      </c>
      <c r="U12" s="59"/>
      <c r="V12" s="60" t="str">
        <f>IF(ISNA(MATCH(CONCATENATE(V$2,$A12),'Výsledková listina'!$Q:$Q,0)),"",INDEX('Výsledková listina'!$B:$B,MATCH(CONCATENATE(V$2,$A12),'Výsledková listina'!$Q:$Q,0),1))</f>
        <v>Šurgota Juraj</v>
      </c>
      <c r="W12" s="4">
        <v>0</v>
      </c>
      <c r="X12" s="42">
        <f t="shared" si="8"/>
        <v>3</v>
      </c>
      <c r="Y12" s="56">
        <f t="shared" si="9"/>
        <v>6.5</v>
      </c>
      <c r="Z12" s="59"/>
      <c r="AA12" s="60" t="str">
        <f>IF(ISNA(MATCH(CONCATENATE(AA$2,$A12),'Výsledková listina'!$Q:$Q,0)),"",INDEX('Výsledková listina'!$B:$B,MATCH(CONCATENATE(AA$2,$A12),'Výsledková listina'!$Q:$Q,0),1))</f>
        <v>Mihálik Boris</v>
      </c>
      <c r="AB12" s="4">
        <v>580</v>
      </c>
      <c r="AC12" s="42">
        <f t="shared" si="10"/>
        <v>4</v>
      </c>
      <c r="AD12" s="56">
        <f t="shared" si="11"/>
        <v>4</v>
      </c>
      <c r="AE12" s="59"/>
      <c r="AF12" s="60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6">
        <f t="shared" si="13"/>
      </c>
      <c r="AJ12" s="59"/>
      <c r="AK12" s="60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6">
        <f t="shared" si="15"/>
      </c>
      <c r="AO12" s="59"/>
      <c r="AP12" s="60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6">
        <f t="shared" si="17"/>
      </c>
      <c r="AT12" s="59"/>
      <c r="AU12" s="60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6">
        <f t="shared" si="19"/>
      </c>
      <c r="AY12" s="59"/>
      <c r="AZ12" s="60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6">
        <f t="shared" si="21"/>
      </c>
      <c r="BD12" s="59"/>
      <c r="BE12" s="60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6">
        <f t="shared" si="23"/>
      </c>
      <c r="BI12" s="59"/>
      <c r="BJ12" s="60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6">
        <f t="shared" si="25"/>
      </c>
      <c r="BN12" s="59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0" t="str">
        <f>IF(ISNA(MATCH(CONCATENATE(B$2,$A13),'Výsledková listina'!$Q:$Q,0)),"",INDEX('Výsledková listina'!$B:$B,MATCH(CONCATENATE(B$2,$A13),'Výsledková listina'!$Q:$Q,0),1))</f>
        <v>Smutný Jiří</v>
      </c>
      <c r="C13" s="4">
        <v>6900</v>
      </c>
      <c r="D13" s="42">
        <f t="shared" si="0"/>
        <v>3</v>
      </c>
      <c r="E13" s="56">
        <f t="shared" si="1"/>
        <v>3</v>
      </c>
      <c r="F13" s="59"/>
      <c r="G13" s="60" t="str">
        <f>IF(ISNA(MATCH(CONCATENATE(G$2,$A13),'Výsledková listina'!$Q:$Q,0)),"",INDEX('Výsledková listina'!$B:$B,MATCH(CONCATENATE(G$2,$A13),'Výsledková listina'!$Q:$Q,0),1))</f>
        <v>Ouředniček Jiří</v>
      </c>
      <c r="H13" s="4">
        <v>1800</v>
      </c>
      <c r="I13" s="42">
        <f t="shared" si="2"/>
        <v>7</v>
      </c>
      <c r="J13" s="56">
        <f t="shared" si="3"/>
        <v>7</v>
      </c>
      <c r="K13" s="59"/>
      <c r="L13" s="60" t="str">
        <f>IF(ISNA(MATCH(CONCATENATE(L$2,$A13),'Výsledková listina'!$Q:$Q,0)),"",INDEX('Výsledková listina'!$B:$B,MATCH(CONCATENATE(L$2,$A13),'Výsledková listina'!$Q:$Q,0),1))</f>
        <v>Kadlec Tomáš</v>
      </c>
      <c r="M13" s="4">
        <v>2080</v>
      </c>
      <c r="N13" s="42">
        <f t="shared" si="4"/>
        <v>5</v>
      </c>
      <c r="O13" s="56">
        <f t="shared" si="5"/>
        <v>5</v>
      </c>
      <c r="P13" s="59"/>
      <c r="Q13" s="60" t="str">
        <f>IF(ISNA(MATCH(CONCATENATE(Q$2,$A13),'Výsledková listina'!$Q:$Q,0)),"",INDEX('Výsledková listina'!$B:$B,MATCH(CONCATENATE(Q$2,$A13),'Výsledková listina'!$Q:$Q,0),1))</f>
        <v>Štěpnička Radek</v>
      </c>
      <c r="R13" s="4">
        <v>0</v>
      </c>
      <c r="S13" s="42">
        <f t="shared" si="6"/>
        <v>6</v>
      </c>
      <c r="T13" s="56">
        <f t="shared" si="7"/>
        <v>8</v>
      </c>
      <c r="U13" s="59"/>
      <c r="V13" s="60" t="str">
        <f>IF(ISNA(MATCH(CONCATENATE(V$2,$A13),'Výsledková listina'!$Q:$Q,0)),"",INDEX('Výsledková listina'!$B:$B,MATCH(CONCATENATE(V$2,$A13),'Výsledková listina'!$Q:$Q,0),1))</f>
        <v>Kuchař Petr</v>
      </c>
      <c r="W13" s="4">
        <v>0</v>
      </c>
      <c r="X13" s="42">
        <f t="shared" si="8"/>
        <v>3</v>
      </c>
      <c r="Y13" s="56">
        <f t="shared" si="9"/>
        <v>6.5</v>
      </c>
      <c r="Z13" s="59"/>
      <c r="AA13" s="60" t="str">
        <f>IF(ISNA(MATCH(CONCATENATE(AA$2,$A13),'Výsledková listina'!$Q:$Q,0)),"",INDEX('Výsledková listina'!$B:$B,MATCH(CONCATENATE(AA$2,$A13),'Výsledková listina'!$Q:$Q,0),1))</f>
        <v>Hahn Petr</v>
      </c>
      <c r="AB13" s="4">
        <v>0</v>
      </c>
      <c r="AC13" s="42">
        <f t="shared" si="10"/>
        <v>5</v>
      </c>
      <c r="AD13" s="56">
        <f t="shared" si="11"/>
        <v>7.5</v>
      </c>
      <c r="AE13" s="59"/>
      <c r="AF13" s="60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6">
        <f t="shared" si="13"/>
      </c>
      <c r="AJ13" s="59"/>
      <c r="AK13" s="60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6">
        <f t="shared" si="15"/>
      </c>
      <c r="AO13" s="59"/>
      <c r="AP13" s="60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6">
        <f t="shared" si="17"/>
      </c>
      <c r="AT13" s="59"/>
      <c r="AU13" s="60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6">
        <f t="shared" si="19"/>
      </c>
      <c r="AY13" s="59"/>
      <c r="AZ13" s="60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6">
        <f t="shared" si="21"/>
      </c>
      <c r="BD13" s="59"/>
      <c r="BE13" s="60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6">
        <f t="shared" si="23"/>
      </c>
      <c r="BI13" s="59"/>
      <c r="BJ13" s="60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6">
        <f t="shared" si="25"/>
      </c>
      <c r="BN13" s="59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0">
        <f>IF(ISNA(MATCH(CONCATENATE(B$2,$A14),'Výsledková listina'!$Q:$Q,0)),"",INDEX('Výsledková listina'!$B:$B,MATCH(CONCATENATE(B$2,$A14),'Výsledková listina'!$Q:$Q,0),1))</f>
      </c>
      <c r="C14" s="4"/>
      <c r="D14" s="42">
        <f t="shared" si="0"/>
      </c>
      <c r="E14" s="56">
        <f t="shared" si="1"/>
      </c>
      <c r="F14" s="59"/>
      <c r="G14" s="60">
        <f>IF(ISNA(MATCH(CONCATENATE(G$2,$A14),'Výsledková listina'!$Q:$Q,0)),"",INDEX('Výsledková listina'!$B:$B,MATCH(CONCATENATE(G$2,$A14),'Výsledková listina'!$Q:$Q,0),1))</f>
      </c>
      <c r="H14" s="4"/>
      <c r="I14" s="42">
        <f t="shared" si="2"/>
      </c>
      <c r="J14" s="56">
        <f t="shared" si="3"/>
      </c>
      <c r="K14" s="59"/>
      <c r="L14" s="60">
        <f>IF(ISNA(MATCH(CONCATENATE(L$2,$A14),'Výsledková listina'!$Q:$Q,0)),"",INDEX('Výsledková listina'!$B:$B,MATCH(CONCATENATE(L$2,$A14),'Výsledková listina'!$Q:$Q,0),1))</f>
      </c>
      <c r="M14" s="4"/>
      <c r="N14" s="42">
        <f t="shared" si="4"/>
      </c>
      <c r="O14" s="56">
        <f t="shared" si="5"/>
      </c>
      <c r="P14" s="59"/>
      <c r="Q14" s="60">
        <f>IF(ISNA(MATCH(CONCATENATE(Q$2,$A14),'Výsledková listina'!$Q:$Q,0)),"",INDEX('Výsledková listina'!$B:$B,MATCH(CONCATENATE(Q$2,$A14),'Výsledková listina'!$Q:$Q,0),1))</f>
      </c>
      <c r="R14" s="4"/>
      <c r="S14" s="42">
        <f t="shared" si="6"/>
      </c>
      <c r="T14" s="56">
        <f t="shared" si="7"/>
      </c>
      <c r="U14" s="59"/>
      <c r="V14" s="60">
        <f>IF(ISNA(MATCH(CONCATENATE(V$2,$A14),'Výsledková listina'!$Q:$Q,0)),"",INDEX('Výsledková listina'!$B:$B,MATCH(CONCATENATE(V$2,$A14),'Výsledková listina'!$Q:$Q,0),1))</f>
      </c>
      <c r="W14" s="4"/>
      <c r="X14" s="42">
        <f t="shared" si="8"/>
      </c>
      <c r="Y14" s="56">
        <f t="shared" si="9"/>
      </c>
      <c r="Z14" s="59"/>
      <c r="AA14" s="60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6">
        <f t="shared" si="11"/>
      </c>
      <c r="AE14" s="59"/>
      <c r="AF14" s="60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6">
        <f t="shared" si="13"/>
      </c>
      <c r="AJ14" s="59"/>
      <c r="AK14" s="60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6">
        <f t="shared" si="15"/>
      </c>
      <c r="AO14" s="59"/>
      <c r="AP14" s="60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6">
        <f t="shared" si="17"/>
      </c>
      <c r="AT14" s="59"/>
      <c r="AU14" s="60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6">
        <f t="shared" si="19"/>
      </c>
      <c r="AY14" s="59"/>
      <c r="AZ14" s="60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6">
        <f t="shared" si="21"/>
      </c>
      <c r="BD14" s="59"/>
      <c r="BE14" s="60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6">
        <f t="shared" si="23"/>
      </c>
      <c r="BI14" s="59"/>
      <c r="BJ14" s="60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6">
        <f t="shared" si="25"/>
      </c>
      <c r="BN14" s="59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0">
        <f>IF(ISNA(MATCH(CONCATENATE(B$2,$A15),'Výsledková listina'!$Q:$Q,0)),"",INDEX('Výsledková listina'!$B:$B,MATCH(CONCATENATE(B$2,$A15),'Výsledková listina'!$Q:$Q,0),1))</f>
      </c>
      <c r="C15" s="4"/>
      <c r="D15" s="42">
        <f t="shared" si="0"/>
      </c>
      <c r="E15" s="56">
        <f t="shared" si="1"/>
      </c>
      <c r="F15" s="59"/>
      <c r="G15" s="60">
        <f>IF(ISNA(MATCH(CONCATENATE(G$2,$A15),'Výsledková listina'!$Q:$Q,0)),"",INDEX('Výsledková listina'!$B:$B,MATCH(CONCATENATE(G$2,$A15),'Výsledková listina'!$Q:$Q,0),1))</f>
      </c>
      <c r="H15" s="4"/>
      <c r="I15" s="42">
        <f t="shared" si="2"/>
      </c>
      <c r="J15" s="56">
        <f t="shared" si="3"/>
      </c>
      <c r="K15" s="59"/>
      <c r="L15" s="60">
        <f>IF(ISNA(MATCH(CONCATENATE(L$2,$A15),'Výsledková listina'!$Q:$Q,0)),"",INDEX('Výsledková listina'!$B:$B,MATCH(CONCATENATE(L$2,$A15),'Výsledková listina'!$Q:$Q,0),1))</f>
      </c>
      <c r="M15" s="4"/>
      <c r="N15" s="42">
        <f t="shared" si="4"/>
      </c>
      <c r="O15" s="56">
        <f t="shared" si="5"/>
      </c>
      <c r="P15" s="59"/>
      <c r="Q15" s="60">
        <f>IF(ISNA(MATCH(CONCATENATE(Q$2,$A15),'Výsledková listina'!$Q:$Q,0)),"",INDEX('Výsledková listina'!$B:$B,MATCH(CONCATENATE(Q$2,$A15),'Výsledková listina'!$Q:$Q,0),1))</f>
      </c>
      <c r="R15" s="4"/>
      <c r="S15" s="42">
        <f t="shared" si="6"/>
      </c>
      <c r="T15" s="56">
        <f t="shared" si="7"/>
      </c>
      <c r="U15" s="59"/>
      <c r="V15" s="60">
        <f>IF(ISNA(MATCH(CONCATENATE(V$2,$A15),'Výsledková listina'!$Q:$Q,0)),"",INDEX('Výsledková listina'!$B:$B,MATCH(CONCATENATE(V$2,$A15),'Výsledková listina'!$Q:$Q,0),1))</f>
      </c>
      <c r="W15" s="4"/>
      <c r="X15" s="42">
        <f t="shared" si="8"/>
      </c>
      <c r="Y15" s="56">
        <f t="shared" si="9"/>
      </c>
      <c r="Z15" s="59"/>
      <c r="AA15" s="60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6">
        <f t="shared" si="11"/>
      </c>
      <c r="AE15" s="59"/>
      <c r="AF15" s="60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6">
        <f t="shared" si="13"/>
      </c>
      <c r="AJ15" s="59"/>
      <c r="AK15" s="60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6">
        <f t="shared" si="15"/>
      </c>
      <c r="AO15" s="59"/>
      <c r="AP15" s="60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6">
        <f t="shared" si="17"/>
      </c>
      <c r="AT15" s="59"/>
      <c r="AU15" s="60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6">
        <f t="shared" si="19"/>
      </c>
      <c r="AY15" s="59"/>
      <c r="AZ15" s="60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6">
        <f t="shared" si="21"/>
      </c>
      <c r="BD15" s="59"/>
      <c r="BE15" s="60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6">
        <f t="shared" si="23"/>
      </c>
      <c r="BI15" s="59"/>
      <c r="BJ15" s="60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6">
        <f t="shared" si="25"/>
      </c>
      <c r="BN15" s="59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0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6">
        <f t="shared" si="1"/>
      </c>
      <c r="F16" s="59"/>
      <c r="G16" s="60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6">
        <f t="shared" si="3"/>
      </c>
      <c r="K16" s="59"/>
      <c r="L16" s="60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6">
        <f t="shared" si="5"/>
      </c>
      <c r="P16" s="59"/>
      <c r="Q16" s="60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6">
        <f t="shared" si="7"/>
      </c>
      <c r="U16" s="59"/>
      <c r="V16" s="60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6">
        <f t="shared" si="9"/>
      </c>
      <c r="Z16" s="59"/>
      <c r="AA16" s="60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6">
        <f t="shared" si="11"/>
      </c>
      <c r="AE16" s="59"/>
      <c r="AF16" s="60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6">
        <f t="shared" si="13"/>
      </c>
      <c r="AJ16" s="59"/>
      <c r="AK16" s="60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6">
        <f t="shared" si="15"/>
      </c>
      <c r="AO16" s="59"/>
      <c r="AP16" s="60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6">
        <f t="shared" si="17"/>
      </c>
      <c r="AT16" s="59"/>
      <c r="AU16" s="60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6">
        <f t="shared" si="19"/>
      </c>
      <c r="AY16" s="59"/>
      <c r="AZ16" s="60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6">
        <f t="shared" si="21"/>
      </c>
      <c r="BD16" s="59"/>
      <c r="BE16" s="60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6">
        <f t="shared" si="23"/>
      </c>
      <c r="BI16" s="59"/>
      <c r="BJ16" s="60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6">
        <f t="shared" si="25"/>
      </c>
      <c r="BN16" s="59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0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6">
        <f t="shared" si="1"/>
      </c>
      <c r="F17" s="59"/>
      <c r="G17" s="60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6">
        <f t="shared" si="3"/>
      </c>
      <c r="K17" s="59"/>
      <c r="L17" s="60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6">
        <f t="shared" si="5"/>
      </c>
      <c r="P17" s="59"/>
      <c r="Q17" s="60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6">
        <f t="shared" si="7"/>
      </c>
      <c r="U17" s="59"/>
      <c r="V17" s="60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6">
        <f t="shared" si="9"/>
      </c>
      <c r="Z17" s="59"/>
      <c r="AA17" s="60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6">
        <f t="shared" si="11"/>
      </c>
      <c r="AE17" s="59"/>
      <c r="AF17" s="60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6">
        <f t="shared" si="13"/>
      </c>
      <c r="AJ17" s="59"/>
      <c r="AK17" s="60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6">
        <f t="shared" si="15"/>
      </c>
      <c r="AO17" s="59"/>
      <c r="AP17" s="60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6">
        <f t="shared" si="17"/>
      </c>
      <c r="AT17" s="59"/>
      <c r="AU17" s="60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6">
        <f t="shared" si="19"/>
      </c>
      <c r="AY17" s="59"/>
      <c r="AZ17" s="60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6">
        <f t="shared" si="21"/>
      </c>
      <c r="BD17" s="59"/>
      <c r="BE17" s="60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6">
        <f t="shared" si="23"/>
      </c>
      <c r="BI17" s="59"/>
      <c r="BJ17" s="60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6">
        <f t="shared" si="25"/>
      </c>
      <c r="BN17" s="59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0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6">
        <f t="shared" si="1"/>
      </c>
      <c r="F18" s="59"/>
      <c r="G18" s="60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6">
        <f t="shared" si="3"/>
      </c>
      <c r="K18" s="59"/>
      <c r="L18" s="60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6">
        <f t="shared" si="5"/>
      </c>
      <c r="P18" s="59"/>
      <c r="Q18" s="60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6">
        <f t="shared" si="7"/>
      </c>
      <c r="U18" s="59"/>
      <c r="V18" s="60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6">
        <f t="shared" si="9"/>
      </c>
      <c r="Z18" s="59"/>
      <c r="AA18" s="60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6">
        <f t="shared" si="11"/>
      </c>
      <c r="AE18" s="59"/>
      <c r="AF18" s="60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6">
        <f t="shared" si="13"/>
      </c>
      <c r="AJ18" s="59"/>
      <c r="AK18" s="60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6">
        <f t="shared" si="15"/>
      </c>
      <c r="AO18" s="59"/>
      <c r="AP18" s="60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6">
        <f t="shared" si="17"/>
      </c>
      <c r="AT18" s="59"/>
      <c r="AU18" s="60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6">
        <f t="shared" si="19"/>
      </c>
      <c r="AY18" s="59"/>
      <c r="AZ18" s="60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6">
        <f t="shared" si="21"/>
      </c>
      <c r="BD18" s="59"/>
      <c r="BE18" s="60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6">
        <f t="shared" si="23"/>
      </c>
      <c r="BI18" s="59"/>
      <c r="BJ18" s="60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6">
        <f t="shared" si="25"/>
      </c>
      <c r="BN18" s="59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0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6">
        <f t="shared" si="1"/>
      </c>
      <c r="F19" s="59"/>
      <c r="G19" s="60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6">
        <f t="shared" si="3"/>
      </c>
      <c r="K19" s="59"/>
      <c r="L19" s="60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6">
        <f t="shared" si="5"/>
      </c>
      <c r="P19" s="59"/>
      <c r="Q19" s="60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6">
        <f t="shared" si="7"/>
      </c>
      <c r="U19" s="59"/>
      <c r="V19" s="60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6">
        <f t="shared" si="9"/>
      </c>
      <c r="Z19" s="59"/>
      <c r="AA19" s="60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6">
        <f t="shared" si="11"/>
      </c>
      <c r="AE19" s="59"/>
      <c r="AF19" s="60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6">
        <f t="shared" si="13"/>
      </c>
      <c r="AJ19" s="59"/>
      <c r="AK19" s="60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6">
        <f t="shared" si="15"/>
      </c>
      <c r="AO19" s="59"/>
      <c r="AP19" s="60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6">
        <f t="shared" si="17"/>
      </c>
      <c r="AT19" s="59"/>
      <c r="AU19" s="60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6">
        <f t="shared" si="19"/>
      </c>
      <c r="AY19" s="59"/>
      <c r="AZ19" s="60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6">
        <f t="shared" si="21"/>
      </c>
      <c r="BD19" s="59"/>
      <c r="BE19" s="60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6">
        <f t="shared" si="23"/>
      </c>
      <c r="BI19" s="59"/>
      <c r="BJ19" s="60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6">
        <f t="shared" si="25"/>
      </c>
      <c r="BN19" s="59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0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6">
        <f t="shared" si="1"/>
      </c>
      <c r="F20" s="59"/>
      <c r="G20" s="60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6">
        <f t="shared" si="3"/>
      </c>
      <c r="K20" s="59"/>
      <c r="L20" s="60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6">
        <f t="shared" si="5"/>
      </c>
      <c r="P20" s="59"/>
      <c r="Q20" s="60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6">
        <f t="shared" si="7"/>
      </c>
      <c r="U20" s="59"/>
      <c r="V20" s="60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6">
        <f t="shared" si="9"/>
      </c>
      <c r="Z20" s="59"/>
      <c r="AA20" s="60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6">
        <f t="shared" si="11"/>
      </c>
      <c r="AE20" s="59"/>
      <c r="AF20" s="60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6">
        <f t="shared" si="13"/>
      </c>
      <c r="AJ20" s="59"/>
      <c r="AK20" s="60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6">
        <f t="shared" si="15"/>
      </c>
      <c r="AO20" s="59"/>
      <c r="AP20" s="60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6">
        <f t="shared" si="17"/>
      </c>
      <c r="AT20" s="59"/>
      <c r="AU20" s="60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6">
        <f t="shared" si="19"/>
      </c>
      <c r="AY20" s="59"/>
      <c r="AZ20" s="60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6">
        <f t="shared" si="21"/>
      </c>
      <c r="BD20" s="59"/>
      <c r="BE20" s="60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6">
        <f t="shared" si="23"/>
      </c>
      <c r="BI20" s="59"/>
      <c r="BJ20" s="60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6">
        <f t="shared" si="25"/>
      </c>
      <c r="BN20" s="59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0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6">
        <f t="shared" si="1"/>
      </c>
      <c r="F21" s="59"/>
      <c r="G21" s="60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6">
        <f t="shared" si="3"/>
      </c>
      <c r="K21" s="59"/>
      <c r="L21" s="60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6">
        <f t="shared" si="5"/>
      </c>
      <c r="P21" s="59"/>
      <c r="Q21" s="60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6">
        <f t="shared" si="7"/>
      </c>
      <c r="U21" s="59"/>
      <c r="V21" s="60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6">
        <f t="shared" si="9"/>
      </c>
      <c r="Z21" s="59"/>
      <c r="AA21" s="60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6">
        <f t="shared" si="11"/>
      </c>
      <c r="AE21" s="59"/>
      <c r="AF21" s="60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6">
        <f t="shared" si="13"/>
      </c>
      <c r="AJ21" s="59"/>
      <c r="AK21" s="60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6">
        <f t="shared" si="15"/>
      </c>
      <c r="AO21" s="59"/>
      <c r="AP21" s="60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6">
        <f t="shared" si="17"/>
      </c>
      <c r="AT21" s="59"/>
      <c r="AU21" s="60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6">
        <f t="shared" si="19"/>
      </c>
      <c r="AY21" s="59"/>
      <c r="AZ21" s="60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6">
        <f t="shared" si="21"/>
      </c>
      <c r="BD21" s="59"/>
      <c r="BE21" s="60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6">
        <f t="shared" si="23"/>
      </c>
      <c r="BI21" s="59"/>
      <c r="BJ21" s="60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6">
        <f t="shared" si="25"/>
      </c>
      <c r="BN21" s="59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0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6">
        <f t="shared" si="1"/>
      </c>
      <c r="F22" s="59"/>
      <c r="G22" s="60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6">
        <f t="shared" si="3"/>
      </c>
      <c r="K22" s="59"/>
      <c r="L22" s="60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6">
        <f t="shared" si="5"/>
      </c>
      <c r="P22" s="59"/>
      <c r="Q22" s="60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6">
        <f t="shared" si="7"/>
      </c>
      <c r="U22" s="59"/>
      <c r="V22" s="60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6">
        <f t="shared" si="9"/>
      </c>
      <c r="Z22" s="59"/>
      <c r="AA22" s="60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6">
        <f t="shared" si="11"/>
      </c>
      <c r="AE22" s="59"/>
      <c r="AF22" s="60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6">
        <f t="shared" si="13"/>
      </c>
      <c r="AJ22" s="59"/>
      <c r="AK22" s="60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6">
        <f t="shared" si="15"/>
      </c>
      <c r="AO22" s="59"/>
      <c r="AP22" s="60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6">
        <f t="shared" si="17"/>
      </c>
      <c r="AT22" s="59"/>
      <c r="AU22" s="60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6">
        <f t="shared" si="19"/>
      </c>
      <c r="AY22" s="59"/>
      <c r="AZ22" s="60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6">
        <f t="shared" si="21"/>
      </c>
      <c r="BD22" s="59"/>
      <c r="BE22" s="60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6">
        <f t="shared" si="23"/>
      </c>
      <c r="BI22" s="59"/>
      <c r="BJ22" s="60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6">
        <f t="shared" si="25"/>
      </c>
      <c r="BN22" s="59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0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6">
        <f t="shared" si="1"/>
      </c>
      <c r="F23" s="59"/>
      <c r="G23" s="60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6">
        <f t="shared" si="3"/>
      </c>
      <c r="K23" s="59"/>
      <c r="L23" s="60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6">
        <f t="shared" si="5"/>
      </c>
      <c r="P23" s="59"/>
      <c r="Q23" s="60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6">
        <f t="shared" si="7"/>
      </c>
      <c r="U23" s="59"/>
      <c r="V23" s="60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6">
        <f t="shared" si="9"/>
      </c>
      <c r="Z23" s="59"/>
      <c r="AA23" s="60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6">
        <f t="shared" si="11"/>
      </c>
      <c r="AE23" s="59"/>
      <c r="AF23" s="60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6">
        <f t="shared" si="13"/>
      </c>
      <c r="AJ23" s="59"/>
      <c r="AK23" s="60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6">
        <f t="shared" si="15"/>
      </c>
      <c r="AO23" s="59"/>
      <c r="AP23" s="60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6">
        <f t="shared" si="17"/>
      </c>
      <c r="AT23" s="59"/>
      <c r="AU23" s="60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6">
        <f t="shared" si="19"/>
      </c>
      <c r="AY23" s="59"/>
      <c r="AZ23" s="60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6">
        <f t="shared" si="21"/>
      </c>
      <c r="BD23" s="59"/>
      <c r="BE23" s="60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6">
        <f t="shared" si="23"/>
      </c>
      <c r="BI23" s="59"/>
      <c r="BJ23" s="60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6">
        <f t="shared" si="25"/>
      </c>
      <c r="BN23" s="59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0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6">
        <f t="shared" si="1"/>
      </c>
      <c r="F24" s="59"/>
      <c r="G24" s="60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6">
        <f t="shared" si="3"/>
      </c>
      <c r="K24" s="59"/>
      <c r="L24" s="60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6">
        <f t="shared" si="5"/>
      </c>
      <c r="P24" s="59"/>
      <c r="Q24" s="60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6">
        <f t="shared" si="7"/>
      </c>
      <c r="U24" s="59"/>
      <c r="V24" s="60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6">
        <f t="shared" si="9"/>
      </c>
      <c r="Z24" s="59"/>
      <c r="AA24" s="60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6">
        <f t="shared" si="11"/>
      </c>
      <c r="AE24" s="59"/>
      <c r="AF24" s="60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6">
        <f t="shared" si="13"/>
      </c>
      <c r="AJ24" s="59"/>
      <c r="AK24" s="60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6">
        <f t="shared" si="15"/>
      </c>
      <c r="AO24" s="59"/>
      <c r="AP24" s="60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6">
        <f t="shared" si="17"/>
      </c>
      <c r="AT24" s="59"/>
      <c r="AU24" s="60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6">
        <f t="shared" si="19"/>
      </c>
      <c r="AY24" s="59"/>
      <c r="AZ24" s="60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6">
        <f t="shared" si="21"/>
      </c>
      <c r="BD24" s="59"/>
      <c r="BE24" s="60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6">
        <f t="shared" si="23"/>
      </c>
      <c r="BI24" s="59"/>
      <c r="BJ24" s="60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6">
        <f t="shared" si="25"/>
      </c>
      <c r="BN24" s="59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0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6">
        <f t="shared" si="1"/>
      </c>
      <c r="F25" s="59"/>
      <c r="G25" s="60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6">
        <f t="shared" si="3"/>
      </c>
      <c r="K25" s="59"/>
      <c r="L25" s="60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6">
        <f t="shared" si="5"/>
      </c>
      <c r="P25" s="59"/>
      <c r="Q25" s="60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6">
        <f t="shared" si="7"/>
      </c>
      <c r="U25" s="59"/>
      <c r="V25" s="60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6">
        <f t="shared" si="9"/>
      </c>
      <c r="Z25" s="59"/>
      <c r="AA25" s="60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6">
        <f t="shared" si="11"/>
      </c>
      <c r="AE25" s="59"/>
      <c r="AF25" s="60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6">
        <f t="shared" si="13"/>
      </c>
      <c r="AJ25" s="59"/>
      <c r="AK25" s="60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6">
        <f t="shared" si="15"/>
      </c>
      <c r="AO25" s="59"/>
      <c r="AP25" s="60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6">
        <f t="shared" si="17"/>
      </c>
      <c r="AT25" s="59"/>
      <c r="AU25" s="60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6">
        <f t="shared" si="19"/>
      </c>
      <c r="AY25" s="59"/>
      <c r="AZ25" s="60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6">
        <f t="shared" si="21"/>
      </c>
      <c r="BD25" s="59"/>
      <c r="BE25" s="60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6">
        <f t="shared" si="23"/>
      </c>
      <c r="BI25" s="59"/>
      <c r="BJ25" s="60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6">
        <f t="shared" si="25"/>
      </c>
      <c r="BN25" s="59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0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6">
        <f t="shared" si="1"/>
      </c>
      <c r="F26" s="59"/>
      <c r="G26" s="60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6">
        <f t="shared" si="3"/>
      </c>
      <c r="K26" s="59"/>
      <c r="L26" s="60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6">
        <f t="shared" si="5"/>
      </c>
      <c r="P26" s="59"/>
      <c r="Q26" s="60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6">
        <f t="shared" si="7"/>
      </c>
      <c r="U26" s="59"/>
      <c r="V26" s="60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6">
        <f t="shared" si="9"/>
      </c>
      <c r="Z26" s="59"/>
      <c r="AA26" s="60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6">
        <f t="shared" si="11"/>
      </c>
      <c r="AE26" s="59"/>
      <c r="AF26" s="60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6">
        <f t="shared" si="13"/>
      </c>
      <c r="AJ26" s="59"/>
      <c r="AK26" s="60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6">
        <f t="shared" si="15"/>
      </c>
      <c r="AO26" s="59"/>
      <c r="AP26" s="60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6">
        <f t="shared" si="17"/>
      </c>
      <c r="AT26" s="59"/>
      <c r="AU26" s="60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6">
        <f t="shared" si="19"/>
      </c>
      <c r="AY26" s="59"/>
      <c r="AZ26" s="60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6">
        <f t="shared" si="21"/>
      </c>
      <c r="BD26" s="59"/>
      <c r="BE26" s="60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6">
        <f t="shared" si="23"/>
      </c>
      <c r="BI26" s="59"/>
      <c r="BJ26" s="60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6">
        <f t="shared" si="25"/>
      </c>
      <c r="BN26" s="59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0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6">
        <f t="shared" si="1"/>
      </c>
      <c r="F27" s="59"/>
      <c r="G27" s="60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6">
        <f t="shared" si="3"/>
      </c>
      <c r="K27" s="59"/>
      <c r="L27" s="60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6">
        <f t="shared" si="5"/>
      </c>
      <c r="P27" s="59"/>
      <c r="Q27" s="60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6">
        <f t="shared" si="7"/>
      </c>
      <c r="U27" s="59"/>
      <c r="V27" s="60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6">
        <f t="shared" si="9"/>
      </c>
      <c r="Z27" s="59"/>
      <c r="AA27" s="60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6">
        <f t="shared" si="11"/>
      </c>
      <c r="AE27" s="59"/>
      <c r="AF27" s="60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6">
        <f t="shared" si="13"/>
      </c>
      <c r="AJ27" s="59"/>
      <c r="AK27" s="60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6">
        <f t="shared" si="15"/>
      </c>
      <c r="AO27" s="59"/>
      <c r="AP27" s="60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6">
        <f t="shared" si="17"/>
      </c>
      <c r="AT27" s="59"/>
      <c r="AU27" s="60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6">
        <f t="shared" si="19"/>
      </c>
      <c r="AY27" s="59"/>
      <c r="AZ27" s="60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6">
        <f t="shared" si="21"/>
      </c>
      <c r="BD27" s="59"/>
      <c r="BE27" s="60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6">
        <f t="shared" si="23"/>
      </c>
      <c r="BI27" s="59"/>
      <c r="BJ27" s="60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6">
        <f t="shared" si="25"/>
      </c>
      <c r="BN27" s="59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1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2">
        <f t="shared" si="1"/>
      </c>
      <c r="F28" s="63"/>
      <c r="G28" s="61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2">
        <f t="shared" si="3"/>
      </c>
      <c r="K28" s="63"/>
      <c r="L28" s="61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2">
        <f t="shared" si="5"/>
      </c>
      <c r="P28" s="63"/>
      <c r="Q28" s="61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2">
        <f t="shared" si="7"/>
      </c>
      <c r="U28" s="63"/>
      <c r="V28" s="61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2">
        <f t="shared" si="9"/>
      </c>
      <c r="Z28" s="63"/>
      <c r="AA28" s="61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2">
        <f t="shared" si="11"/>
      </c>
      <c r="AE28" s="63"/>
      <c r="AF28" s="61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2">
        <f t="shared" si="13"/>
      </c>
      <c r="AJ28" s="63"/>
      <c r="AK28" s="61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2">
        <f t="shared" si="15"/>
      </c>
      <c r="AO28" s="63"/>
      <c r="AP28" s="61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2">
        <f t="shared" si="17"/>
      </c>
      <c r="AT28" s="63"/>
      <c r="AU28" s="61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2">
        <f t="shared" si="19"/>
      </c>
      <c r="AY28" s="63"/>
      <c r="AZ28" s="61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2">
        <f t="shared" si="21"/>
      </c>
      <c r="BD28" s="63"/>
      <c r="BE28" s="61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2">
        <f t="shared" si="23"/>
      </c>
      <c r="BI28" s="63"/>
      <c r="BJ28" s="61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2">
        <f t="shared" si="25"/>
      </c>
      <c r="BN28" s="63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1:AO1"/>
    <mergeCell ref="AP1:AT1"/>
    <mergeCell ref="G1:K1"/>
    <mergeCell ref="AU2:AY2"/>
    <mergeCell ref="AA2:AE2"/>
    <mergeCell ref="AF2:AJ2"/>
    <mergeCell ref="AK2:AO2"/>
    <mergeCell ref="AP2:AT2"/>
    <mergeCell ref="L1:P1"/>
    <mergeCell ref="Q1:U1"/>
    <mergeCell ref="BE1:BI1"/>
    <mergeCell ref="BJ1:BN1"/>
    <mergeCell ref="BE2:BI2"/>
    <mergeCell ref="BJ2:BN2"/>
    <mergeCell ref="AU1:AY1"/>
    <mergeCell ref="AZ1:BD1"/>
    <mergeCell ref="AZ2:BD2"/>
    <mergeCell ref="A1:A3"/>
    <mergeCell ref="B1:F1"/>
    <mergeCell ref="B2:F2"/>
    <mergeCell ref="V1:Z1"/>
    <mergeCell ref="AA1:AE1"/>
    <mergeCell ref="AF1:AJ1"/>
    <mergeCell ref="G2:K2"/>
    <mergeCell ref="Q2:U2"/>
    <mergeCell ref="V2:Z2"/>
    <mergeCell ref="L2:P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3" sqref="AB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35" t="s">
        <v>13</v>
      </c>
      <c r="B1" s="238" t="s">
        <v>29</v>
      </c>
      <c r="C1" s="239"/>
      <c r="D1" s="239"/>
      <c r="E1" s="239"/>
      <c r="F1" s="240"/>
      <c r="G1" s="238" t="s">
        <v>29</v>
      </c>
      <c r="H1" s="239"/>
      <c r="I1" s="239"/>
      <c r="J1" s="239"/>
      <c r="K1" s="240"/>
      <c r="L1" s="238" t="s">
        <v>29</v>
      </c>
      <c r="M1" s="239"/>
      <c r="N1" s="239"/>
      <c r="O1" s="239"/>
      <c r="P1" s="240"/>
      <c r="Q1" s="238" t="s">
        <v>29</v>
      </c>
      <c r="R1" s="239"/>
      <c r="S1" s="239"/>
      <c r="T1" s="239"/>
      <c r="U1" s="240"/>
      <c r="V1" s="238" t="s">
        <v>29</v>
      </c>
      <c r="W1" s="239"/>
      <c r="X1" s="239"/>
      <c r="Y1" s="239"/>
      <c r="Z1" s="240"/>
      <c r="AA1" s="238" t="s">
        <v>29</v>
      </c>
      <c r="AB1" s="239"/>
      <c r="AC1" s="239"/>
      <c r="AD1" s="239"/>
      <c r="AE1" s="240"/>
      <c r="AF1" s="238" t="s">
        <v>29</v>
      </c>
      <c r="AG1" s="239"/>
      <c r="AH1" s="239"/>
      <c r="AI1" s="239"/>
      <c r="AJ1" s="240"/>
      <c r="AK1" s="238" t="s">
        <v>29</v>
      </c>
      <c r="AL1" s="239"/>
      <c r="AM1" s="239"/>
      <c r="AN1" s="239"/>
      <c r="AO1" s="240"/>
      <c r="AP1" s="238" t="s">
        <v>29</v>
      </c>
      <c r="AQ1" s="239"/>
      <c r="AR1" s="239"/>
      <c r="AS1" s="239"/>
      <c r="AT1" s="240"/>
      <c r="AU1" s="238" t="s">
        <v>29</v>
      </c>
      <c r="AV1" s="239"/>
      <c r="AW1" s="239"/>
      <c r="AX1" s="239"/>
      <c r="AY1" s="240"/>
      <c r="AZ1" s="238" t="s">
        <v>29</v>
      </c>
      <c r="BA1" s="239"/>
      <c r="BB1" s="239"/>
      <c r="BC1" s="239"/>
      <c r="BD1" s="240"/>
      <c r="BE1" s="238" t="s">
        <v>29</v>
      </c>
      <c r="BF1" s="239"/>
      <c r="BG1" s="239"/>
      <c r="BH1" s="239"/>
      <c r="BI1" s="240"/>
      <c r="BJ1" s="238" t="s">
        <v>29</v>
      </c>
      <c r="BK1" s="239"/>
      <c r="BL1" s="239"/>
      <c r="BM1" s="239"/>
      <c r="BN1" s="240"/>
    </row>
    <row r="2" spans="1:137" s="8" customFormat="1" ht="16.5" customHeight="1" thickBot="1">
      <c r="A2" s="236"/>
      <c r="B2" s="244" t="str">
        <f>'1. závod'!B2:E2</f>
        <v>A</v>
      </c>
      <c r="C2" s="245"/>
      <c r="D2" s="245"/>
      <c r="E2" s="245"/>
      <c r="F2" s="246"/>
      <c r="G2" s="244" t="str">
        <f>IF(ISBLANK('Základní list'!$A12),"",'Základní list'!$A12)</f>
        <v>B</v>
      </c>
      <c r="H2" s="245"/>
      <c r="I2" s="245"/>
      <c r="J2" s="245"/>
      <c r="K2" s="246"/>
      <c r="L2" s="244" t="str">
        <f>IF(ISBLANK('Základní list'!$A13),"",'Základní list'!$A13)</f>
        <v>C</v>
      </c>
      <c r="M2" s="245"/>
      <c r="N2" s="245"/>
      <c r="O2" s="245"/>
      <c r="P2" s="246"/>
      <c r="Q2" s="244" t="str">
        <f>IF(ISBLANK('Základní list'!$A14),"",'Základní list'!$A14)</f>
        <v>D</v>
      </c>
      <c r="R2" s="245"/>
      <c r="S2" s="245"/>
      <c r="T2" s="245"/>
      <c r="U2" s="246"/>
      <c r="V2" s="244" t="str">
        <f>IF(ISBLANK('Základní list'!$A15),"",'Základní list'!$A15)</f>
        <v>E</v>
      </c>
      <c r="W2" s="245"/>
      <c r="X2" s="245"/>
      <c r="Y2" s="245"/>
      <c r="Z2" s="246"/>
      <c r="AA2" s="244" t="str">
        <f>IF(ISBLANK('Základní list'!$A16),"",'Základní list'!$A16)</f>
        <v>F</v>
      </c>
      <c r="AB2" s="245"/>
      <c r="AC2" s="245"/>
      <c r="AD2" s="245"/>
      <c r="AE2" s="246"/>
      <c r="AF2" s="244" t="str">
        <f>IF(ISBLANK('Základní list'!$A17),"",'Základní list'!$A17)</f>
        <v>G</v>
      </c>
      <c r="AG2" s="245"/>
      <c r="AH2" s="245"/>
      <c r="AI2" s="245"/>
      <c r="AJ2" s="246"/>
      <c r="AK2" s="244" t="str">
        <f>IF(ISBLANK('Základní list'!$A18),"",'Základní list'!$A18)</f>
        <v>H</v>
      </c>
      <c r="AL2" s="245"/>
      <c r="AM2" s="245"/>
      <c r="AN2" s="245"/>
      <c r="AO2" s="246"/>
      <c r="AP2" s="244" t="str">
        <f>IF(ISBLANK('Základní list'!$A19),"",'Základní list'!$A19)</f>
        <v>I</v>
      </c>
      <c r="AQ2" s="245"/>
      <c r="AR2" s="245"/>
      <c r="AS2" s="245"/>
      <c r="AT2" s="246"/>
      <c r="AU2" s="244" t="str">
        <f>IF(ISBLANK('Základní list'!$A20),"",'Základní list'!$A20)</f>
        <v>J</v>
      </c>
      <c r="AV2" s="245"/>
      <c r="AW2" s="245"/>
      <c r="AX2" s="245"/>
      <c r="AY2" s="246"/>
      <c r="AZ2" s="244" t="str">
        <f>IF(ISBLANK('Základní list'!$A21),"",'Základní list'!$A21)</f>
        <v>K</v>
      </c>
      <c r="BA2" s="245"/>
      <c r="BB2" s="245"/>
      <c r="BC2" s="245"/>
      <c r="BD2" s="246"/>
      <c r="BE2" s="244" t="str">
        <f>IF(ISBLANK('Základní list'!$A22),"",'Základní list'!$A22)</f>
        <v>L</v>
      </c>
      <c r="BF2" s="245"/>
      <c r="BG2" s="245"/>
      <c r="BH2" s="245"/>
      <c r="BI2" s="246"/>
      <c r="BJ2" s="244" t="str">
        <f>IF(ISBLANK('Základní list'!$A23),"",'Základní list'!$A23)</f>
        <v>M</v>
      </c>
      <c r="BK2" s="245"/>
      <c r="BL2" s="245"/>
      <c r="BM2" s="245"/>
      <c r="BN2" s="246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37"/>
      <c r="B3" s="1" t="s">
        <v>14</v>
      </c>
      <c r="C3" s="2" t="s">
        <v>15</v>
      </c>
      <c r="D3" s="41" t="s">
        <v>28</v>
      </c>
      <c r="E3" s="55" t="s">
        <v>16</v>
      </c>
      <c r="F3" s="76" t="s">
        <v>53</v>
      </c>
      <c r="G3" s="1" t="s">
        <v>14</v>
      </c>
      <c r="H3" s="2" t="s">
        <v>15</v>
      </c>
      <c r="I3" s="41" t="s">
        <v>28</v>
      </c>
      <c r="J3" s="55" t="s">
        <v>16</v>
      </c>
      <c r="K3" s="76" t="s">
        <v>53</v>
      </c>
      <c r="L3" s="1" t="s">
        <v>14</v>
      </c>
      <c r="M3" s="2" t="s">
        <v>15</v>
      </c>
      <c r="N3" s="41" t="s">
        <v>28</v>
      </c>
      <c r="O3" s="55" t="s">
        <v>16</v>
      </c>
      <c r="P3" s="76" t="s">
        <v>53</v>
      </c>
      <c r="Q3" s="1" t="s">
        <v>14</v>
      </c>
      <c r="R3" s="2" t="s">
        <v>15</v>
      </c>
      <c r="S3" s="41" t="s">
        <v>28</v>
      </c>
      <c r="T3" s="55" t="s">
        <v>16</v>
      </c>
      <c r="U3" s="76" t="s">
        <v>53</v>
      </c>
      <c r="V3" s="1" t="s">
        <v>14</v>
      </c>
      <c r="W3" s="2" t="s">
        <v>15</v>
      </c>
      <c r="X3" s="41" t="s">
        <v>28</v>
      </c>
      <c r="Y3" s="55" t="s">
        <v>16</v>
      </c>
      <c r="Z3" s="76" t="s">
        <v>53</v>
      </c>
      <c r="AA3" s="1" t="s">
        <v>14</v>
      </c>
      <c r="AB3" s="2" t="s">
        <v>15</v>
      </c>
      <c r="AC3" s="41" t="s">
        <v>28</v>
      </c>
      <c r="AD3" s="55" t="s">
        <v>16</v>
      </c>
      <c r="AE3" s="76" t="s">
        <v>53</v>
      </c>
      <c r="AF3" s="1" t="s">
        <v>14</v>
      </c>
      <c r="AG3" s="2" t="s">
        <v>15</v>
      </c>
      <c r="AH3" s="41" t="s">
        <v>28</v>
      </c>
      <c r="AI3" s="55" t="s">
        <v>16</v>
      </c>
      <c r="AJ3" s="76" t="s">
        <v>53</v>
      </c>
      <c r="AK3" s="1" t="s">
        <v>14</v>
      </c>
      <c r="AL3" s="2" t="s">
        <v>15</v>
      </c>
      <c r="AM3" s="41" t="s">
        <v>28</v>
      </c>
      <c r="AN3" s="55" t="s">
        <v>16</v>
      </c>
      <c r="AO3" s="76" t="s">
        <v>53</v>
      </c>
      <c r="AP3" s="1" t="s">
        <v>14</v>
      </c>
      <c r="AQ3" s="2" t="s">
        <v>15</v>
      </c>
      <c r="AR3" s="41" t="s">
        <v>28</v>
      </c>
      <c r="AS3" s="55" t="s">
        <v>16</v>
      </c>
      <c r="AT3" s="76" t="s">
        <v>53</v>
      </c>
      <c r="AU3" s="1" t="s">
        <v>14</v>
      </c>
      <c r="AV3" s="2" t="s">
        <v>15</v>
      </c>
      <c r="AW3" s="41" t="s">
        <v>28</v>
      </c>
      <c r="AX3" s="55" t="s">
        <v>16</v>
      </c>
      <c r="AY3" s="76" t="s">
        <v>53</v>
      </c>
      <c r="AZ3" s="1" t="s">
        <v>14</v>
      </c>
      <c r="BA3" s="2" t="s">
        <v>15</v>
      </c>
      <c r="BB3" s="41" t="s">
        <v>28</v>
      </c>
      <c r="BC3" s="55" t="s">
        <v>16</v>
      </c>
      <c r="BD3" s="76" t="s">
        <v>53</v>
      </c>
      <c r="BE3" s="1" t="s">
        <v>14</v>
      </c>
      <c r="BF3" s="2" t="s">
        <v>15</v>
      </c>
      <c r="BG3" s="41" t="s">
        <v>28</v>
      </c>
      <c r="BH3" s="55" t="s">
        <v>16</v>
      </c>
      <c r="BI3" s="76" t="s">
        <v>53</v>
      </c>
      <c r="BJ3" s="1" t="s">
        <v>14</v>
      </c>
      <c r="BK3" s="2" t="s">
        <v>15</v>
      </c>
      <c r="BL3" s="41" t="s">
        <v>28</v>
      </c>
      <c r="BM3" s="55" t="s">
        <v>16</v>
      </c>
      <c r="BN3" s="76" t="s">
        <v>53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0" t="str">
        <f>IF(ISNA(MATCH(CONCATENATE(B$2,$A4),'Výsledková listina'!$R:$R,0)),"",INDEX('Výsledková listina'!$B:$B,MATCH(CONCATENATE(B$2,$A4),'Výsledková listina'!$R:$R,0),1))</f>
        <v>Hanousek Václav</v>
      </c>
      <c r="C4" s="4">
        <v>9020</v>
      </c>
      <c r="D4" s="42">
        <f aca="true" t="shared" si="0" ref="D4:D27">IF(C4="","",RANK(C4,C$1:C$65536,0))</f>
        <v>3</v>
      </c>
      <c r="E4" s="77">
        <f aca="true" t="shared" si="1" ref="E4:E27">IF(C4="","",((RANK(C4,C$1:C$65536,0))+(FREQUENCY(D$1:D$65536,D4)))/2)</f>
        <v>3</v>
      </c>
      <c r="F4" s="64"/>
      <c r="G4" s="60" t="str">
        <f>IF(ISNA(MATCH(CONCATENATE(G$2,$A4),'Výsledková listina'!$R:$R,0)),"",INDEX('Výsledková listina'!$B:$B,MATCH(CONCATENATE(G$2,$A4),'Výsledková listina'!$R:$R,0),1))</f>
        <v>Staněk Karel</v>
      </c>
      <c r="H4" s="4">
        <v>6260</v>
      </c>
      <c r="I4" s="42">
        <f aca="true" t="shared" si="2" ref="I4:I27">IF(H4="","",RANK(H4,H$1:H$65536,0))</f>
        <v>5</v>
      </c>
      <c r="J4" s="77">
        <f aca="true" t="shared" si="3" ref="J4:J27">IF(H4="","",((RANK(H4,H$1:H$65536,0))+(FREQUENCY(I$1:I$65536,I4)))/2)</f>
        <v>5</v>
      </c>
      <c r="K4" s="64"/>
      <c r="L4" s="60" t="str">
        <f>IF(ISNA(MATCH(CONCATENATE(L$2,$A4),'Výsledková listina'!$R:$R,0)),"",INDEX('Výsledková listina'!$B:$B,MATCH(CONCATENATE(L$2,$A4),'Výsledková listina'!$R:$R,0),1))</f>
        <v>Stříbrský Viktor</v>
      </c>
      <c r="M4" s="4">
        <v>1600</v>
      </c>
      <c r="N4" s="42">
        <f aca="true" t="shared" si="4" ref="N4:N27">IF(M4="","",RANK(M4,M$1:M$65536,0))</f>
        <v>10</v>
      </c>
      <c r="O4" s="77">
        <f aca="true" t="shared" si="5" ref="O4:O27">IF(M4="","",((RANK(M4,M$1:M$65536,0))+(FREQUENCY(N$1:N$65536,N4)))/2)</f>
        <v>10</v>
      </c>
      <c r="P4" s="64"/>
      <c r="Q4" s="60" t="str">
        <f>IF(ISNA(MATCH(CONCATENATE(Q$2,$A4),'Výsledková listina'!$R:$R,0)),"",INDEX('Výsledková listina'!$B:$B,MATCH(CONCATENATE(Q$2,$A4),'Výsledková listina'!$R:$R,0),1))</f>
        <v>Konopásek Jaroslav</v>
      </c>
      <c r="R4" s="4">
        <v>18180</v>
      </c>
      <c r="S4" s="42">
        <f aca="true" t="shared" si="6" ref="S4:S27">IF(R4="","",RANK(R4,R$1:R$65536,0))</f>
        <v>1</v>
      </c>
      <c r="T4" s="77">
        <f aca="true" t="shared" si="7" ref="T4:T27">IF(R4="","",((RANK(R4,R$1:R$65536,0))+(FREQUENCY(S$1:S$65536,S4)))/2)</f>
        <v>1</v>
      </c>
      <c r="U4" s="64"/>
      <c r="V4" s="60" t="str">
        <f>IF(ISNA(MATCH(CONCATENATE(V$2,$A4),'Výsledková listina'!$R:$R,0)),"",INDEX('Výsledková listina'!$B:$B,MATCH(CONCATENATE(V$2,$A4),'Výsledková listina'!$R:$R,0),1))</f>
        <v>Omamik Jan</v>
      </c>
      <c r="W4" s="4">
        <v>4540</v>
      </c>
      <c r="X4" s="42">
        <f aca="true" t="shared" si="8" ref="X4:X27">IF(W4="","",RANK(W4,W$1:W$65536,0))</f>
        <v>9</v>
      </c>
      <c r="Y4" s="77">
        <f aca="true" t="shared" si="9" ref="Y4:Y27">IF(W4="","",((RANK(W4,W$1:W$65536,0))+(FREQUENCY(X$1:X$65536,X4)))/2)</f>
        <v>9</v>
      </c>
      <c r="Z4" s="64"/>
      <c r="AA4" s="60" t="str">
        <f>IF(ISNA(MATCH(CONCATENATE(AA$2,$A4),'Výsledková listina'!$R:$R,0)),"",INDEX('Výsledková listina'!$B:$B,MATCH(CONCATENATE(AA$2,$A4),'Výsledková listina'!$R:$R,0),1))</f>
        <v>Hlína Václav</v>
      </c>
      <c r="AB4" s="4">
        <v>7500</v>
      </c>
      <c r="AC4" s="42">
        <f aca="true" t="shared" si="10" ref="AC4:AC27">IF(AB4="","",RANK(AB4,AB$1:AB$65536,0))</f>
        <v>1</v>
      </c>
      <c r="AD4" s="77">
        <f aca="true" t="shared" si="11" ref="AD4:AD27">IF(AB4="","",((RANK(AB4,AB$1:AB$65536,0))+(FREQUENCY(AC$1:AC$65536,AC4)))/2)</f>
        <v>1</v>
      </c>
      <c r="AE4" s="64"/>
      <c r="AF4" s="60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77">
        <f aca="true" t="shared" si="13" ref="AI4:AI27">IF(AG4="","",((RANK(AG4,AG$1:AG$65536,0))+(FREQUENCY(AH$1:AH$65536,AH4)))/2)</f>
      </c>
      <c r="AJ4" s="64"/>
      <c r="AK4" s="60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77">
        <f aca="true" t="shared" si="15" ref="AN4:AN27">IF(AL4="","",((RANK(AL4,AL$1:AL$65536,0))+(FREQUENCY(AM$1:AM$65536,AM4)))/2)</f>
      </c>
      <c r="AO4" s="64"/>
      <c r="AP4" s="60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77">
        <f aca="true" t="shared" si="17" ref="AS4:AS27">IF(AQ4="","",((RANK(AQ4,AQ$1:AQ$65536,0))+(FREQUENCY(AR$1:AR$65536,AR4)))/2)</f>
      </c>
      <c r="AT4" s="64"/>
      <c r="AU4" s="60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77">
        <f aca="true" t="shared" si="19" ref="AX4:AX27">IF(AV4="","",((RANK(AV4,AV$1:AV$65536,0))+(FREQUENCY(AW$1:AW$65536,AW4)))/2)</f>
      </c>
      <c r="AY4" s="64"/>
      <c r="AZ4" s="60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77">
        <f aca="true" t="shared" si="21" ref="BC4:BC27">IF(BA4="","",((RANK(BA4,BA$1:BA$65536,0))+(FREQUENCY(BB$1:BB$65536,BB4)))/2)</f>
      </c>
      <c r="BD4" s="64"/>
      <c r="BE4" s="60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77">
        <f aca="true" t="shared" si="23" ref="BH4:BH27">IF(BF4="","",((RANK(BF4,BF$1:BF$65536,0))+(FREQUENCY(BG$1:BG$65536,BG4)))/2)</f>
      </c>
      <c r="BI4" s="64"/>
      <c r="BJ4" s="60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77">
        <f aca="true" t="shared" si="25" ref="BM4:BM27">IF(BK4="","",((RANK(BK4,BK$1:BK$65536,0))+(FREQUENCY(BL$1:BL$65536,BL4)))/2)</f>
      </c>
      <c r="BN4" s="64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0" t="str">
        <f>IF(ISNA(MATCH(CONCATENATE(B$2,$A5),'Výsledková listina'!$R:$R,0)),"",INDEX('Výsledková listina'!$B:$B,MATCH(CONCATENATE(B$2,$A5),'Výsledková listina'!$R:$R,0),1))</f>
        <v>Štěpnička Milan</v>
      </c>
      <c r="C5" s="4">
        <v>4020</v>
      </c>
      <c r="D5" s="42">
        <f t="shared" si="0"/>
        <v>4</v>
      </c>
      <c r="E5" s="77">
        <f t="shared" si="1"/>
        <v>4</v>
      </c>
      <c r="F5" s="64"/>
      <c r="G5" s="60" t="str">
        <f>IF(ISNA(MATCH(CONCATENATE(G$2,$A5),'Výsledková listina'!$R:$R,0)),"",INDEX('Výsledková listina'!$B:$B,MATCH(CONCATENATE(G$2,$A5),'Výsledková listina'!$R:$R,0),1))</f>
        <v>Bořuta Pavel</v>
      </c>
      <c r="H5" s="4">
        <v>2360</v>
      </c>
      <c r="I5" s="42">
        <f t="shared" si="2"/>
        <v>6</v>
      </c>
      <c r="J5" s="77">
        <f t="shared" si="3"/>
        <v>6</v>
      </c>
      <c r="K5" s="64"/>
      <c r="L5" s="60" t="str">
        <f>IF(ISNA(MATCH(CONCATENATE(L$2,$A5),'Výsledková listina'!$R:$R,0)),"",INDEX('Výsledková listina'!$B:$B,MATCH(CONCATENATE(L$2,$A5),'Výsledková listina'!$R:$R,0),1))</f>
        <v>Baranka Vladimír</v>
      </c>
      <c r="M5" s="4">
        <v>2960</v>
      </c>
      <c r="N5" s="42">
        <f t="shared" si="4"/>
        <v>8</v>
      </c>
      <c r="O5" s="77">
        <f t="shared" si="5"/>
        <v>8</v>
      </c>
      <c r="P5" s="64"/>
      <c r="Q5" s="60" t="str">
        <f>IF(ISNA(MATCH(CONCATENATE(Q$2,$A5),'Výsledková listina'!$R:$R,0)),"",INDEX('Výsledková listina'!$B:$B,MATCH(CONCATENATE(Q$2,$A5),'Výsledková listina'!$R:$R,0),1))</f>
        <v>Vinař René</v>
      </c>
      <c r="R5" s="4">
        <v>14920</v>
      </c>
      <c r="S5" s="42">
        <f t="shared" si="6"/>
        <v>2</v>
      </c>
      <c r="T5" s="77">
        <f t="shared" si="7"/>
        <v>2</v>
      </c>
      <c r="U5" s="64"/>
      <c r="V5" s="60" t="str">
        <f>IF(ISNA(MATCH(CONCATENATE(V$2,$A5),'Výsledková listina'!$R:$R,0)),"",INDEX('Výsledková listina'!$B:$B,MATCH(CONCATENATE(V$2,$A5),'Výsledková listina'!$R:$R,0),1))</f>
        <v>Hrabal Vladimír</v>
      </c>
      <c r="W5" s="4">
        <v>18600</v>
      </c>
      <c r="X5" s="42">
        <f t="shared" si="8"/>
        <v>2</v>
      </c>
      <c r="Y5" s="77">
        <f t="shared" si="9"/>
        <v>2</v>
      </c>
      <c r="Z5" s="64"/>
      <c r="AA5" s="60" t="str">
        <f>IF(ISNA(MATCH(CONCATENATE(AA$2,$A5),'Výsledková listina'!$R:$R,0)),"",INDEX('Výsledková listina'!$B:$B,MATCH(CONCATENATE(AA$2,$A5),'Výsledková listina'!$R:$R,0),1))</f>
        <v>Kodýdek Jiří</v>
      </c>
      <c r="AB5" s="4">
        <v>880</v>
      </c>
      <c r="AC5" s="42">
        <f t="shared" si="10"/>
        <v>8</v>
      </c>
      <c r="AD5" s="77">
        <f t="shared" si="11"/>
        <v>8</v>
      </c>
      <c r="AE5" s="64"/>
      <c r="AF5" s="60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77">
        <f t="shared" si="13"/>
      </c>
      <c r="AJ5" s="64"/>
      <c r="AK5" s="60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77">
        <f t="shared" si="15"/>
      </c>
      <c r="AO5" s="64"/>
      <c r="AP5" s="60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77">
        <f t="shared" si="17"/>
      </c>
      <c r="AT5" s="64"/>
      <c r="AU5" s="60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77">
        <f t="shared" si="19"/>
      </c>
      <c r="AY5" s="64"/>
      <c r="AZ5" s="60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77">
        <f t="shared" si="21"/>
      </c>
      <c r="BD5" s="64"/>
      <c r="BE5" s="60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77">
        <f t="shared" si="23"/>
      </c>
      <c r="BI5" s="64"/>
      <c r="BJ5" s="60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77">
        <f t="shared" si="25"/>
      </c>
      <c r="BN5" s="64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0" t="str">
        <f>IF(ISNA(MATCH(CONCATENATE(B$2,$A6),'Výsledková listina'!$R:$R,0)),"",INDEX('Výsledková listina'!$B:$B,MATCH(CONCATENATE(B$2,$A6),'Výsledková listina'!$R:$R,0),1))</f>
        <v>Vávra Jiří</v>
      </c>
      <c r="C6" s="4">
        <v>9460</v>
      </c>
      <c r="D6" s="42">
        <f t="shared" si="0"/>
        <v>2</v>
      </c>
      <c r="E6" s="77">
        <f t="shared" si="1"/>
        <v>2</v>
      </c>
      <c r="F6" s="64"/>
      <c r="G6" s="60" t="str">
        <f>IF(ISNA(MATCH(CONCATENATE(G$2,$A6),'Výsledková listina'!$R:$R,0)),"",INDEX('Výsledková listina'!$B:$B,MATCH(CONCATENATE(G$2,$A6),'Výsledková listina'!$R:$R,0),1))</f>
        <v>Havlíček Petr</v>
      </c>
      <c r="H6" s="4">
        <v>16280</v>
      </c>
      <c r="I6" s="42">
        <f t="shared" si="2"/>
        <v>1</v>
      </c>
      <c r="J6" s="77">
        <f t="shared" si="3"/>
        <v>1</v>
      </c>
      <c r="K6" s="64"/>
      <c r="L6" s="60" t="str">
        <f>IF(ISNA(MATCH(CONCATENATE(L$2,$A6),'Výsledková listina'!$R:$R,0)),"",INDEX('Výsledková listina'!$B:$B,MATCH(CONCATENATE(L$2,$A6),'Výsledková listina'!$R:$R,0),1))</f>
        <v>Jurka Jiří</v>
      </c>
      <c r="M6" s="4">
        <v>7540</v>
      </c>
      <c r="N6" s="42">
        <f t="shared" si="4"/>
        <v>5</v>
      </c>
      <c r="O6" s="77">
        <f t="shared" si="5"/>
        <v>5</v>
      </c>
      <c r="P6" s="64"/>
      <c r="Q6" s="60" t="str">
        <f>IF(ISNA(MATCH(CONCATENATE(Q$2,$A6),'Výsledková listina'!$R:$R,0)),"",INDEX('Výsledková listina'!$B:$B,MATCH(CONCATENATE(Q$2,$A6),'Výsledková listina'!$R:$R,0),1))</f>
        <v>Vodička Milan</v>
      </c>
      <c r="R6" s="4">
        <v>8480</v>
      </c>
      <c r="S6" s="42">
        <f t="shared" si="6"/>
        <v>6</v>
      </c>
      <c r="T6" s="77">
        <f t="shared" si="7"/>
        <v>6</v>
      </c>
      <c r="U6" s="64"/>
      <c r="V6" s="60" t="str">
        <f>IF(ISNA(MATCH(CONCATENATE(V$2,$A6),'Výsledková listina'!$R:$R,0)),"",INDEX('Výsledková listina'!$B:$B,MATCH(CONCATENATE(V$2,$A6),'Výsledková listina'!$R:$R,0),1))</f>
        <v>Štěpnička Radek</v>
      </c>
      <c r="W6" s="4">
        <v>10300</v>
      </c>
      <c r="X6" s="42">
        <f t="shared" si="8"/>
        <v>6</v>
      </c>
      <c r="Y6" s="77">
        <f t="shared" si="9"/>
        <v>6</v>
      </c>
      <c r="Z6" s="64"/>
      <c r="AA6" s="60" t="str">
        <f>IF(ISNA(MATCH(CONCATENATE(AA$2,$A6),'Výsledková listina'!$R:$R,0)),"",INDEX('Výsledková listina'!$B:$B,MATCH(CONCATENATE(AA$2,$A6),'Výsledková listina'!$R:$R,0),1))</f>
        <v>Sičák Pavel</v>
      </c>
      <c r="AB6" s="4">
        <v>2960</v>
      </c>
      <c r="AC6" s="42">
        <f t="shared" si="10"/>
        <v>6</v>
      </c>
      <c r="AD6" s="77">
        <f t="shared" si="11"/>
        <v>6</v>
      </c>
      <c r="AE6" s="64"/>
      <c r="AF6" s="60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77">
        <f t="shared" si="13"/>
      </c>
      <c r="AJ6" s="64"/>
      <c r="AK6" s="60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77">
        <f t="shared" si="15"/>
      </c>
      <c r="AO6" s="64"/>
      <c r="AP6" s="60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77">
        <f t="shared" si="17"/>
      </c>
      <c r="AT6" s="64"/>
      <c r="AU6" s="60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77">
        <f t="shared" si="19"/>
      </c>
      <c r="AY6" s="64"/>
      <c r="AZ6" s="60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77">
        <f t="shared" si="21"/>
      </c>
      <c r="BD6" s="64"/>
      <c r="BE6" s="60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77">
        <f t="shared" si="23"/>
      </c>
      <c r="BI6" s="64"/>
      <c r="BJ6" s="60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77">
        <f t="shared" si="25"/>
      </c>
      <c r="BN6" s="64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0" t="str">
        <f>IF(ISNA(MATCH(CONCATENATE(B$2,$A7),'Výsledková listina'!$R:$R,0)),"",INDEX('Výsledková listina'!$B:$B,MATCH(CONCATENATE(B$2,$A7),'Výsledková listina'!$R:$R,0),1))</f>
        <v>Kasl Luboš</v>
      </c>
      <c r="C7" s="4">
        <v>2200</v>
      </c>
      <c r="D7" s="42">
        <f t="shared" si="0"/>
        <v>8</v>
      </c>
      <c r="E7" s="77">
        <f t="shared" si="1"/>
        <v>8</v>
      </c>
      <c r="F7" s="64"/>
      <c r="G7" s="60" t="str">
        <f>IF(ISNA(MATCH(CONCATENATE(G$2,$A7),'Výsledková listina'!$R:$R,0)),"",INDEX('Výsledková listina'!$B:$B,MATCH(CONCATENATE(G$2,$A7),'Výsledková listina'!$R:$R,0),1))</f>
        <v>Matas Miroslav</v>
      </c>
      <c r="H7" s="4">
        <v>0</v>
      </c>
      <c r="I7" s="42">
        <f t="shared" si="2"/>
        <v>9</v>
      </c>
      <c r="J7" s="77">
        <f t="shared" si="3"/>
        <v>9.5</v>
      </c>
      <c r="K7" s="64"/>
      <c r="L7" s="60" t="str">
        <f>IF(ISNA(MATCH(CONCATENATE(L$2,$A7),'Výsledková listina'!$R:$R,0)),"",INDEX('Výsledková listina'!$B:$B,MATCH(CONCATENATE(L$2,$A7),'Výsledková listina'!$R:$R,0),1))</f>
        <v>Štěpnička Martin</v>
      </c>
      <c r="M7" s="4">
        <v>11180</v>
      </c>
      <c r="N7" s="42">
        <f t="shared" si="4"/>
        <v>2</v>
      </c>
      <c r="O7" s="77">
        <f t="shared" si="5"/>
        <v>2</v>
      </c>
      <c r="P7" s="64"/>
      <c r="Q7" s="60" t="str">
        <f>IF(ISNA(MATCH(CONCATENATE(Q$2,$A7),'Výsledková listina'!$R:$R,0)),"",INDEX('Výsledková listina'!$B:$B,MATCH(CONCATENATE(Q$2,$A7),'Výsledková listina'!$R:$R,0),1))</f>
        <v>Peřina Josef</v>
      </c>
      <c r="R7" s="4">
        <v>9020</v>
      </c>
      <c r="S7" s="42">
        <f t="shared" si="6"/>
        <v>5</v>
      </c>
      <c r="T7" s="77">
        <f t="shared" si="7"/>
        <v>5</v>
      </c>
      <c r="U7" s="64"/>
      <c r="V7" s="60" t="str">
        <f>IF(ISNA(MATCH(CONCATENATE(V$2,$A7),'Výsledková listina'!$R:$R,0)),"",INDEX('Výsledková listina'!$B:$B,MATCH(CONCATENATE(V$2,$A7),'Výsledková listina'!$R:$R,0),1))</f>
        <v>Sládek Petr</v>
      </c>
      <c r="W7" s="4">
        <v>5940</v>
      </c>
      <c r="X7" s="42">
        <f t="shared" si="8"/>
        <v>7</v>
      </c>
      <c r="Y7" s="77">
        <f t="shared" si="9"/>
        <v>7</v>
      </c>
      <c r="Z7" s="64"/>
      <c r="AA7" s="60" t="str">
        <f>IF(ISNA(MATCH(CONCATENATE(AA$2,$A7),'Výsledková listina'!$R:$R,0)),"",INDEX('Výsledková listina'!$B:$B,MATCH(CONCATENATE(AA$2,$A7),'Výsledková listina'!$R:$R,0),1))</f>
        <v>Čečil Lukáš</v>
      </c>
      <c r="AB7" s="4">
        <v>6980</v>
      </c>
      <c r="AC7" s="42">
        <f t="shared" si="10"/>
        <v>3</v>
      </c>
      <c r="AD7" s="77">
        <f t="shared" si="11"/>
        <v>3</v>
      </c>
      <c r="AE7" s="64"/>
      <c r="AF7" s="60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77">
        <f t="shared" si="13"/>
      </c>
      <c r="AJ7" s="64"/>
      <c r="AK7" s="60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77">
        <f t="shared" si="15"/>
      </c>
      <c r="AO7" s="64"/>
      <c r="AP7" s="60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77">
        <f t="shared" si="17"/>
      </c>
      <c r="AT7" s="64"/>
      <c r="AU7" s="60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77">
        <f t="shared" si="19"/>
      </c>
      <c r="AY7" s="64"/>
      <c r="AZ7" s="60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77">
        <f t="shared" si="21"/>
      </c>
      <c r="BD7" s="64"/>
      <c r="BE7" s="60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77">
        <f t="shared" si="23"/>
      </c>
      <c r="BI7" s="64"/>
      <c r="BJ7" s="60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77">
        <f t="shared" si="25"/>
      </c>
      <c r="BN7" s="64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0" t="str">
        <f>IF(ISNA(MATCH(CONCATENATE(B$2,$A8),'Výsledková listina'!$R:$R,0)),"",INDEX('Výsledková listina'!$B:$B,MATCH(CONCATENATE(B$2,$A8),'Výsledková listina'!$R:$R,0),1))</f>
        <v>Sofron Pavel</v>
      </c>
      <c r="C8" s="4">
        <v>3460</v>
      </c>
      <c r="D8" s="42">
        <f t="shared" si="0"/>
        <v>5</v>
      </c>
      <c r="E8" s="77">
        <f t="shared" si="1"/>
        <v>5</v>
      </c>
      <c r="F8" s="64"/>
      <c r="G8" s="60" t="str">
        <f>IF(ISNA(MATCH(CONCATENATE(G$2,$A8),'Výsledková listina'!$R:$R,0)),"",INDEX('Výsledková listina'!$B:$B,MATCH(CONCATENATE(G$2,$A8),'Výsledková listina'!$R:$R,0),1))</f>
        <v>Soukup Michal</v>
      </c>
      <c r="H8" s="4">
        <v>1440</v>
      </c>
      <c r="I8" s="42">
        <f t="shared" si="2"/>
        <v>8</v>
      </c>
      <c r="J8" s="77">
        <f t="shared" si="3"/>
        <v>8</v>
      </c>
      <c r="K8" s="64"/>
      <c r="L8" s="60" t="str">
        <f>IF(ISNA(MATCH(CONCATENATE(L$2,$A8),'Výsledková listina'!$R:$R,0)),"",INDEX('Výsledková listina'!$B:$B,MATCH(CONCATENATE(L$2,$A8),'Výsledková listina'!$R:$R,0),1))</f>
        <v>Šurgota Juraj</v>
      </c>
      <c r="M8" s="4">
        <v>9340</v>
      </c>
      <c r="N8" s="42">
        <f t="shared" si="4"/>
        <v>4</v>
      </c>
      <c r="O8" s="77">
        <f t="shared" si="5"/>
        <v>4</v>
      </c>
      <c r="P8" s="64"/>
      <c r="Q8" s="60" t="str">
        <f>IF(ISNA(MATCH(CONCATENATE(Q$2,$A8),'Výsledková listina'!$R:$R,0)),"",INDEX('Výsledková listina'!$B:$B,MATCH(CONCATENATE(Q$2,$A8),'Výsledková listina'!$R:$R,0),1))</f>
        <v>Tychler Milan</v>
      </c>
      <c r="R8" s="4">
        <v>9460</v>
      </c>
      <c r="S8" s="42">
        <f t="shared" si="6"/>
        <v>4</v>
      </c>
      <c r="T8" s="77">
        <f t="shared" si="7"/>
        <v>4</v>
      </c>
      <c r="U8" s="64"/>
      <c r="V8" s="60" t="str">
        <f>IF(ISNA(MATCH(CONCATENATE(V$2,$A8),'Výsledková listina'!$R:$R,0)),"",INDEX('Výsledková listina'!$B:$B,MATCH(CONCATENATE(V$2,$A8),'Výsledková listina'!$R:$R,0),1))</f>
        <v>Pliml Jiří</v>
      </c>
      <c r="W8" s="4">
        <v>2260</v>
      </c>
      <c r="X8" s="42">
        <f t="shared" si="8"/>
        <v>10</v>
      </c>
      <c r="Y8" s="77">
        <f t="shared" si="9"/>
        <v>10</v>
      </c>
      <c r="Z8" s="64"/>
      <c r="AA8" s="60" t="str">
        <f>IF(ISNA(MATCH(CONCATENATE(AA$2,$A8),'Výsledková listina'!$R:$R,0)),"",INDEX('Výsledková listina'!$B:$B,MATCH(CONCATENATE(AA$2,$A8),'Výsledková listina'!$R:$R,0),1))</f>
        <v>František Koubek</v>
      </c>
      <c r="AB8" s="4">
        <v>6200</v>
      </c>
      <c r="AC8" s="42">
        <f t="shared" si="10"/>
        <v>4</v>
      </c>
      <c r="AD8" s="77">
        <f t="shared" si="11"/>
        <v>4</v>
      </c>
      <c r="AE8" s="64"/>
      <c r="AF8" s="60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77">
        <f t="shared" si="13"/>
      </c>
      <c r="AJ8" s="64"/>
      <c r="AK8" s="60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77">
        <f t="shared" si="15"/>
      </c>
      <c r="AO8" s="64"/>
      <c r="AP8" s="60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77">
        <f t="shared" si="17"/>
      </c>
      <c r="AT8" s="64"/>
      <c r="AU8" s="60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77">
        <f t="shared" si="19"/>
      </c>
      <c r="AY8" s="64"/>
      <c r="AZ8" s="60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77">
        <f t="shared" si="21"/>
      </c>
      <c r="BD8" s="64"/>
      <c r="BE8" s="60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77">
        <f t="shared" si="23"/>
      </c>
      <c r="BI8" s="64"/>
      <c r="BJ8" s="60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77">
        <f t="shared" si="25"/>
      </c>
      <c r="BN8" s="64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0" t="str">
        <f>IF(ISNA(MATCH(CONCATENATE(B$2,$A9),'Výsledková listina'!$R:$R,0)),"",INDEX('Výsledková listina'!$B:$B,MATCH(CONCATENATE(B$2,$A9),'Výsledková listina'!$R:$R,0),1))</f>
        <v>Skála Petr</v>
      </c>
      <c r="C9" s="4">
        <v>2300</v>
      </c>
      <c r="D9" s="42">
        <f t="shared" si="0"/>
        <v>6</v>
      </c>
      <c r="E9" s="77">
        <f t="shared" si="1"/>
        <v>6.5</v>
      </c>
      <c r="F9" s="64"/>
      <c r="G9" s="60" t="str">
        <f>IF(ISNA(MATCH(CONCATENATE(G$2,$A9),'Výsledková listina'!$R:$R,0)),"",INDEX('Výsledková listina'!$B:$B,MATCH(CONCATENATE(G$2,$A9),'Výsledková listina'!$R:$R,0),1))</f>
        <v>Stejskal Miroslav</v>
      </c>
      <c r="H9" s="4">
        <v>0</v>
      </c>
      <c r="I9" s="42">
        <f t="shared" si="2"/>
        <v>9</v>
      </c>
      <c r="J9" s="77">
        <f t="shared" si="3"/>
        <v>9.5</v>
      </c>
      <c r="K9" s="64"/>
      <c r="L9" s="60" t="str">
        <f>IF(ISNA(MATCH(CONCATENATE(L$2,$A9),'Výsledková listina'!$R:$R,0)),"",INDEX('Výsledková listina'!$B:$B,MATCH(CONCATENATE(L$2,$A9),'Výsledková listina'!$R:$R,0),1))</f>
        <v>Kříž Petr</v>
      </c>
      <c r="M9" s="4">
        <v>13020</v>
      </c>
      <c r="N9" s="42">
        <f t="shared" si="4"/>
        <v>1</v>
      </c>
      <c r="O9" s="77">
        <f t="shared" si="5"/>
        <v>1</v>
      </c>
      <c r="P9" s="64"/>
      <c r="Q9" s="60" t="str">
        <f>IF(ISNA(MATCH(CONCATENATE(Q$2,$A9),'Výsledková listina'!$R:$R,0)),"",INDEX('Výsledková listina'!$B:$B,MATCH(CONCATENATE(Q$2,$A9),'Výsledková listina'!$R:$R,0),1))</f>
        <v>Ouředniček Jan</v>
      </c>
      <c r="R9" s="4">
        <v>6260</v>
      </c>
      <c r="S9" s="42">
        <f t="shared" si="6"/>
        <v>9</v>
      </c>
      <c r="T9" s="77">
        <f t="shared" si="7"/>
        <v>9</v>
      </c>
      <c r="U9" s="64"/>
      <c r="V9" s="60" t="str">
        <f>IF(ISNA(MATCH(CONCATENATE(V$2,$A9),'Výsledková listina'!$R:$R,0)),"",INDEX('Výsledková listina'!$B:$B,MATCH(CONCATENATE(V$2,$A9),'Výsledková listina'!$R:$R,0),1))</f>
        <v>Vitásek Jiří</v>
      </c>
      <c r="W9" s="4">
        <v>31800</v>
      </c>
      <c r="X9" s="42">
        <f t="shared" si="8"/>
        <v>1</v>
      </c>
      <c r="Y9" s="77">
        <f t="shared" si="9"/>
        <v>1</v>
      </c>
      <c r="Z9" s="64"/>
      <c r="AA9" s="60" t="str">
        <f>IF(ISNA(MATCH(CONCATENATE(AA$2,$A9),'Výsledková listina'!$R:$R,0)),"",INDEX('Výsledková listina'!$B:$B,MATCH(CONCATENATE(AA$2,$A9),'Výsledková listina'!$R:$R,0),1))</f>
        <v>Smutný Jiří</v>
      </c>
      <c r="AB9" s="4">
        <v>7000</v>
      </c>
      <c r="AC9" s="42">
        <f t="shared" si="10"/>
        <v>2</v>
      </c>
      <c r="AD9" s="77">
        <f t="shared" si="11"/>
        <v>2</v>
      </c>
      <c r="AE9" s="64"/>
      <c r="AF9" s="60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77">
        <f t="shared" si="13"/>
      </c>
      <c r="AJ9" s="64"/>
      <c r="AK9" s="60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77">
        <f t="shared" si="15"/>
      </c>
      <c r="AO9" s="64"/>
      <c r="AP9" s="60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77">
        <f t="shared" si="17"/>
      </c>
      <c r="AT9" s="64"/>
      <c r="AU9" s="60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77">
        <f t="shared" si="19"/>
      </c>
      <c r="AY9" s="64"/>
      <c r="AZ9" s="60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77">
        <f t="shared" si="21"/>
      </c>
      <c r="BD9" s="64"/>
      <c r="BE9" s="60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77">
        <f t="shared" si="23"/>
      </c>
      <c r="BI9" s="64"/>
      <c r="BJ9" s="60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77">
        <f t="shared" si="25"/>
      </c>
      <c r="BN9" s="64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0" t="str">
        <f>IF(ISNA(MATCH(CONCATENATE(B$2,$A10),'Výsledková listina'!$R:$R,0)),"",INDEX('Výsledková listina'!$B:$B,MATCH(CONCATENATE(B$2,$A10),'Výsledková listina'!$R:$R,0),1))</f>
        <v>Kabourek Václav</v>
      </c>
      <c r="C10" s="4">
        <v>2300</v>
      </c>
      <c r="D10" s="42">
        <f t="shared" si="0"/>
        <v>6</v>
      </c>
      <c r="E10" s="77">
        <f t="shared" si="1"/>
        <v>6.5</v>
      </c>
      <c r="F10" s="64"/>
      <c r="G10" s="60" t="str">
        <f>IF(ISNA(MATCH(CONCATENATE(G$2,$A10),'Výsledková listina'!$R:$R,0)),"",INDEX('Výsledková listina'!$B:$B,MATCH(CONCATENATE(G$2,$A10),'Výsledková listina'!$R:$R,0),1))</f>
        <v>Nerad Rostislav</v>
      </c>
      <c r="H10" s="4">
        <v>1880</v>
      </c>
      <c r="I10" s="42">
        <f t="shared" si="2"/>
        <v>7</v>
      </c>
      <c r="J10" s="77">
        <f t="shared" si="3"/>
        <v>7</v>
      </c>
      <c r="K10" s="64"/>
      <c r="L10" s="60" t="str">
        <f>IF(ISNA(MATCH(CONCATENATE(L$2,$A10),'Výsledková listina'!$R:$R,0)),"",INDEX('Výsledková listina'!$B:$B,MATCH(CONCATENATE(L$2,$A10),'Výsledková listina'!$R:$R,0),1))</f>
        <v>Kuchař Petr</v>
      </c>
      <c r="M10" s="4">
        <v>4560</v>
      </c>
      <c r="N10" s="42">
        <f t="shared" si="4"/>
        <v>6</v>
      </c>
      <c r="O10" s="77">
        <f t="shared" si="5"/>
        <v>6</v>
      </c>
      <c r="P10" s="64"/>
      <c r="Q10" s="60" t="str">
        <f>IF(ISNA(MATCH(CONCATENATE(Q$2,$A10),'Výsledková listina'!$R:$R,0)),"",INDEX('Výsledková listina'!$B:$B,MATCH(CONCATENATE(Q$2,$A10),'Výsledková listina'!$R:$R,0),1))</f>
        <v>Hahn Petr</v>
      </c>
      <c r="R10" s="4">
        <v>2280</v>
      </c>
      <c r="S10" s="42">
        <f t="shared" si="6"/>
        <v>10</v>
      </c>
      <c r="T10" s="77">
        <f t="shared" si="7"/>
        <v>10</v>
      </c>
      <c r="U10" s="64"/>
      <c r="V10" s="60" t="str">
        <f>IF(ISNA(MATCH(CONCATENATE(V$2,$A10),'Výsledková listina'!$R:$R,0)),"",INDEX('Výsledková listina'!$B:$B,MATCH(CONCATENATE(V$2,$A10),'Výsledková listina'!$R:$R,0),1))</f>
        <v>Bartoň Roman</v>
      </c>
      <c r="W10" s="4">
        <v>14700</v>
      </c>
      <c r="X10" s="42">
        <f t="shared" si="8"/>
        <v>3</v>
      </c>
      <c r="Y10" s="77">
        <f t="shared" si="9"/>
        <v>3</v>
      </c>
      <c r="Z10" s="64"/>
      <c r="AA10" s="60" t="str">
        <f>IF(ISNA(MATCH(CONCATENATE(AA$2,$A10),'Výsledková listina'!$R:$R,0)),"",INDEX('Výsledková listina'!$B:$B,MATCH(CONCATENATE(AA$2,$A10),'Výsledková listina'!$R:$R,0),1))</f>
        <v>Nocar Pavel</v>
      </c>
      <c r="AB10" s="4">
        <v>2480</v>
      </c>
      <c r="AC10" s="42">
        <f t="shared" si="10"/>
        <v>7</v>
      </c>
      <c r="AD10" s="77">
        <f t="shared" si="11"/>
        <v>7</v>
      </c>
      <c r="AE10" s="64"/>
      <c r="AF10" s="60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77">
        <f t="shared" si="13"/>
      </c>
      <c r="AJ10" s="64"/>
      <c r="AK10" s="60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77">
        <f t="shared" si="15"/>
      </c>
      <c r="AO10" s="64"/>
      <c r="AP10" s="60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77">
        <f t="shared" si="17"/>
      </c>
      <c r="AT10" s="64"/>
      <c r="AU10" s="60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77">
        <f t="shared" si="19"/>
      </c>
      <c r="AY10" s="64"/>
      <c r="AZ10" s="60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77">
        <f t="shared" si="21"/>
      </c>
      <c r="BD10" s="64"/>
      <c r="BE10" s="60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77">
        <f t="shared" si="23"/>
      </c>
      <c r="BI10" s="64"/>
      <c r="BJ10" s="60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77">
        <f t="shared" si="25"/>
      </c>
      <c r="BN10" s="64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0" t="str">
        <f>IF(ISNA(MATCH(CONCATENATE(B$2,$A11),'Výsledková listina'!$R:$R,0)),"",INDEX('Výsledková listina'!$B:$B,MATCH(CONCATENATE(B$2,$A11),'Výsledková listina'!$R:$R,0),1))</f>
        <v>Kadlec Tomáš</v>
      </c>
      <c r="C11" s="4">
        <v>0</v>
      </c>
      <c r="D11" s="42">
        <f t="shared" si="0"/>
        <v>9</v>
      </c>
      <c r="E11" s="77">
        <f t="shared" si="1"/>
        <v>9.5</v>
      </c>
      <c r="F11" s="64"/>
      <c r="G11" s="60" t="str">
        <f>IF(ISNA(MATCH(CONCATENATE(G$2,$A11),'Výsledková listina'!$R:$R,0)),"",INDEX('Výsledková listina'!$B:$B,MATCH(CONCATENATE(G$2,$A11),'Výsledková listina'!$R:$R,0),1))</f>
        <v>Černý Radek</v>
      </c>
      <c r="H11" s="4">
        <v>12640</v>
      </c>
      <c r="I11" s="42">
        <f t="shared" si="2"/>
        <v>2</v>
      </c>
      <c r="J11" s="77">
        <f t="shared" si="3"/>
        <v>2</v>
      </c>
      <c r="K11" s="64"/>
      <c r="L11" s="60" t="str">
        <f>IF(ISNA(MATCH(CONCATENATE(L$2,$A11),'Výsledková listina'!$R:$R,0)),"",INDEX('Výsledková listina'!$B:$B,MATCH(CONCATENATE(L$2,$A11),'Výsledková listina'!$R:$R,0),1))</f>
        <v>Tóth Petr</v>
      </c>
      <c r="M11" s="4">
        <v>4300</v>
      </c>
      <c r="N11" s="42">
        <f t="shared" si="4"/>
        <v>7</v>
      </c>
      <c r="O11" s="77">
        <f t="shared" si="5"/>
        <v>7</v>
      </c>
      <c r="P11" s="64"/>
      <c r="Q11" s="60" t="str">
        <f>IF(ISNA(MATCH(CONCATENATE(Q$2,$A11),'Výsledková listina'!$R:$R,0)),"",INDEX('Výsledková listina'!$B:$B,MATCH(CONCATENATE(Q$2,$A11),'Výsledková listina'!$R:$R,0),1))</f>
        <v>Mihálik Boris</v>
      </c>
      <c r="R11" s="4">
        <v>14280</v>
      </c>
      <c r="S11" s="42">
        <f t="shared" si="6"/>
        <v>3</v>
      </c>
      <c r="T11" s="77">
        <f t="shared" si="7"/>
        <v>3</v>
      </c>
      <c r="U11" s="64"/>
      <c r="V11" s="60" t="str">
        <f>IF(ISNA(MATCH(CONCATENATE(V$2,$A11),'Výsledková listina'!$R:$R,0)),"",INDEX('Výsledková listina'!$B:$B,MATCH(CONCATENATE(V$2,$A11),'Výsledková listina'!$R:$R,0),1))</f>
        <v>Novák Martin</v>
      </c>
      <c r="W11" s="4">
        <v>13240</v>
      </c>
      <c r="X11" s="42">
        <f t="shared" si="8"/>
        <v>4</v>
      </c>
      <c r="Y11" s="77">
        <f t="shared" si="9"/>
        <v>4</v>
      </c>
      <c r="Z11" s="64"/>
      <c r="AA11" s="60" t="str">
        <f>IF(ISNA(MATCH(CONCATENATE(AA$2,$A11),'Výsledková listina'!$R:$R,0)),"",INDEX('Výsledková listina'!$B:$B,MATCH(CONCATENATE(AA$2,$A11),'Výsledková listina'!$R:$R,0),1))</f>
        <v>Douša Jan</v>
      </c>
      <c r="AB11" s="4">
        <v>0</v>
      </c>
      <c r="AC11" s="42">
        <f t="shared" si="10"/>
        <v>9</v>
      </c>
      <c r="AD11" s="77">
        <f t="shared" si="11"/>
        <v>9.5</v>
      </c>
      <c r="AE11" s="64"/>
      <c r="AF11" s="60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77">
        <f t="shared" si="13"/>
      </c>
      <c r="AJ11" s="64"/>
      <c r="AK11" s="60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77">
        <f t="shared" si="15"/>
      </c>
      <c r="AO11" s="64"/>
      <c r="AP11" s="60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77">
        <f t="shared" si="17"/>
      </c>
      <c r="AT11" s="64"/>
      <c r="AU11" s="60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77">
        <f t="shared" si="19"/>
      </c>
      <c r="AY11" s="64"/>
      <c r="AZ11" s="60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77">
        <f t="shared" si="21"/>
      </c>
      <c r="BD11" s="64"/>
      <c r="BE11" s="60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77">
        <f t="shared" si="23"/>
      </c>
      <c r="BI11" s="64"/>
      <c r="BJ11" s="60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77">
        <f t="shared" si="25"/>
      </c>
      <c r="BN11" s="64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0" t="str">
        <f>IF(ISNA(MATCH(CONCATENATE(B$2,$A12),'Výsledková listina'!$R:$R,0)),"",INDEX('Výsledková listina'!$B:$B,MATCH(CONCATENATE(B$2,$A12),'Výsledková listina'!$R:$R,0),1))</f>
        <v>Tůma David</v>
      </c>
      <c r="C12" s="4">
        <v>12080</v>
      </c>
      <c r="D12" s="42">
        <f t="shared" si="0"/>
        <v>1</v>
      </c>
      <c r="E12" s="77">
        <f t="shared" si="1"/>
        <v>1</v>
      </c>
      <c r="F12" s="64"/>
      <c r="G12" s="60" t="str">
        <f>IF(ISNA(MATCH(CONCATENATE(G$2,$A12),'Výsledková listina'!$R:$R,0)),"",INDEX('Výsledková listina'!$B:$B,MATCH(CONCATENATE(G$2,$A12),'Výsledková listina'!$R:$R,0),1))</f>
        <v>Bromovský Petr</v>
      </c>
      <c r="H12" s="4">
        <v>6640</v>
      </c>
      <c r="I12" s="42">
        <f t="shared" si="2"/>
        <v>4</v>
      </c>
      <c r="J12" s="77">
        <f t="shared" si="3"/>
        <v>4</v>
      </c>
      <c r="K12" s="64"/>
      <c r="L12" s="60" t="str">
        <f>IF(ISNA(MATCH(CONCATENATE(L$2,$A12),'Výsledková listina'!$R:$R,0)),"",INDEX('Výsledková listina'!$B:$B,MATCH(CONCATENATE(L$2,$A12),'Výsledková listina'!$R:$R,0),1))</f>
        <v>Zdvořáček David</v>
      </c>
      <c r="M12" s="4">
        <v>2840</v>
      </c>
      <c r="N12" s="42">
        <f t="shared" si="4"/>
        <v>9</v>
      </c>
      <c r="O12" s="77">
        <f t="shared" si="5"/>
        <v>9</v>
      </c>
      <c r="P12" s="64"/>
      <c r="Q12" s="60" t="str">
        <f>IF(ISNA(MATCH(CONCATENATE(Q$2,$A12),'Výsledková listina'!$R:$R,0)),"",INDEX('Výsledková listina'!$B:$B,MATCH(CONCATENATE(Q$2,$A12),'Výsledková listina'!$R:$R,0),1))</f>
        <v>Kuneš Luboš</v>
      </c>
      <c r="R12" s="4">
        <v>7140</v>
      </c>
      <c r="S12" s="42">
        <f t="shared" si="6"/>
        <v>8</v>
      </c>
      <c r="T12" s="77">
        <f t="shared" si="7"/>
        <v>8</v>
      </c>
      <c r="U12" s="64"/>
      <c r="V12" s="60" t="str">
        <f>IF(ISNA(MATCH(CONCATENATE(V$2,$A12),'Výsledková listina'!$R:$R,0)),"",INDEX('Výsledková listina'!$B:$B,MATCH(CONCATENATE(V$2,$A12),'Výsledková listina'!$R:$R,0),1))</f>
        <v>Ouředniček Jiří</v>
      </c>
      <c r="W12" s="4">
        <v>12000</v>
      </c>
      <c r="X12" s="42">
        <f t="shared" si="8"/>
        <v>5</v>
      </c>
      <c r="Y12" s="77">
        <f t="shared" si="9"/>
        <v>5</v>
      </c>
      <c r="Z12" s="64"/>
      <c r="AA12" s="60" t="str">
        <f>IF(ISNA(MATCH(CONCATENATE(AA$2,$A12),'Výsledková listina'!$R:$R,0)),"",INDEX('Výsledková listina'!$B:$B,MATCH(CONCATENATE(AA$2,$A12),'Výsledková listina'!$R:$R,0),1))</f>
        <v>Komárek Sven</v>
      </c>
      <c r="AB12" s="4">
        <v>0</v>
      </c>
      <c r="AC12" s="42">
        <f t="shared" si="10"/>
        <v>9</v>
      </c>
      <c r="AD12" s="77">
        <f t="shared" si="11"/>
        <v>9.5</v>
      </c>
      <c r="AE12" s="64"/>
      <c r="AF12" s="60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77">
        <f t="shared" si="13"/>
      </c>
      <c r="AJ12" s="64"/>
      <c r="AK12" s="60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77">
        <f t="shared" si="15"/>
      </c>
      <c r="AO12" s="64"/>
      <c r="AP12" s="60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77">
        <f t="shared" si="17"/>
      </c>
      <c r="AT12" s="64"/>
      <c r="AU12" s="60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77">
        <f t="shared" si="19"/>
      </c>
      <c r="AY12" s="64"/>
      <c r="AZ12" s="60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77">
        <f t="shared" si="21"/>
      </c>
      <c r="BD12" s="64"/>
      <c r="BE12" s="60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77">
        <f t="shared" si="23"/>
      </c>
      <c r="BI12" s="64"/>
      <c r="BJ12" s="60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77">
        <f t="shared" si="25"/>
      </c>
      <c r="BN12" s="64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0" t="str">
        <f>IF(ISNA(MATCH(CONCATENATE(B$2,$A13),'Výsledková listina'!$R:$R,0)),"",INDEX('Výsledková listina'!$B:$B,MATCH(CONCATENATE(B$2,$A13),'Výsledková listina'!$R:$R,0),1))</f>
        <v>Srb Roman</v>
      </c>
      <c r="C13" s="4">
        <v>0</v>
      </c>
      <c r="D13" s="42">
        <f t="shared" si="0"/>
        <v>9</v>
      </c>
      <c r="E13" s="77">
        <f t="shared" si="1"/>
        <v>9.5</v>
      </c>
      <c r="F13" s="64"/>
      <c r="G13" s="60" t="str">
        <f>IF(ISNA(MATCH(CONCATENATE(G$2,$A13),'Výsledková listina'!$R:$R,0)),"",INDEX('Výsledková listina'!$B:$B,MATCH(CONCATENATE(G$2,$A13),'Výsledková listina'!$R:$R,0),1))</f>
        <v>Chalupa Ladislav</v>
      </c>
      <c r="H13" s="4">
        <v>6820</v>
      </c>
      <c r="I13" s="42">
        <f t="shared" si="2"/>
        <v>3</v>
      </c>
      <c r="J13" s="77">
        <f t="shared" si="3"/>
        <v>3</v>
      </c>
      <c r="K13" s="64"/>
      <c r="L13" s="60" t="str">
        <f>IF(ISNA(MATCH(CONCATENATE(L$2,$A13),'Výsledková listina'!$R:$R,0)),"",INDEX('Výsledková listina'!$B:$B,MATCH(CONCATENATE(L$2,$A13),'Výsledková listina'!$R:$R,0),1))</f>
        <v>Dušánek Bohuslav</v>
      </c>
      <c r="M13" s="4">
        <v>10440</v>
      </c>
      <c r="N13" s="42">
        <f t="shared" si="4"/>
        <v>3</v>
      </c>
      <c r="O13" s="77">
        <f t="shared" si="5"/>
        <v>3</v>
      </c>
      <c r="P13" s="64"/>
      <c r="Q13" s="60" t="str">
        <f>IF(ISNA(MATCH(CONCATENATE(Q$2,$A13),'Výsledková listina'!$R:$R,0)),"",INDEX('Výsledková listina'!$B:$B,MATCH(CONCATENATE(Q$2,$A13),'Výsledková listina'!$R:$R,0),1))</f>
        <v>Oliva Vladimír</v>
      </c>
      <c r="R13" s="4">
        <v>7300</v>
      </c>
      <c r="S13" s="42">
        <f t="shared" si="6"/>
        <v>7</v>
      </c>
      <c r="T13" s="77">
        <f t="shared" si="7"/>
        <v>7</v>
      </c>
      <c r="U13" s="64"/>
      <c r="V13" s="60" t="str">
        <f>IF(ISNA(MATCH(CONCATENATE(V$2,$A13),'Výsledková listina'!$R:$R,0)),"",INDEX('Výsledková listina'!$B:$B,MATCH(CONCATENATE(V$2,$A13),'Výsledková listina'!$R:$R,0),1))</f>
        <v>Funda Petr</v>
      </c>
      <c r="W13" s="4">
        <v>5320</v>
      </c>
      <c r="X13" s="42">
        <f t="shared" si="8"/>
        <v>8</v>
      </c>
      <c r="Y13" s="77">
        <f t="shared" si="9"/>
        <v>8</v>
      </c>
      <c r="Z13" s="64"/>
      <c r="AA13" s="60" t="str">
        <f>IF(ISNA(MATCH(CONCATENATE(AA$2,$A13),'Výsledková listina'!$R:$R,0)),"",INDEX('Výsledková listina'!$B:$B,MATCH(CONCATENATE(AA$2,$A13),'Výsledková listina'!$R:$R,0),1))</f>
        <v>Ševčík Ladislav</v>
      </c>
      <c r="AB13" s="4">
        <v>5700</v>
      </c>
      <c r="AC13" s="42">
        <f t="shared" si="10"/>
        <v>5</v>
      </c>
      <c r="AD13" s="77">
        <f t="shared" si="11"/>
        <v>5</v>
      </c>
      <c r="AE13" s="64"/>
      <c r="AF13" s="60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77">
        <f t="shared" si="13"/>
      </c>
      <c r="AJ13" s="64"/>
      <c r="AK13" s="60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77">
        <f t="shared" si="15"/>
      </c>
      <c r="AO13" s="64"/>
      <c r="AP13" s="60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77">
        <f t="shared" si="17"/>
      </c>
      <c r="AT13" s="64"/>
      <c r="AU13" s="60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77">
        <f t="shared" si="19"/>
      </c>
      <c r="AY13" s="64"/>
      <c r="AZ13" s="60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77">
        <f t="shared" si="21"/>
      </c>
      <c r="BD13" s="64"/>
      <c r="BE13" s="60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77">
        <f t="shared" si="23"/>
      </c>
      <c r="BI13" s="64"/>
      <c r="BJ13" s="60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77">
        <f t="shared" si="25"/>
      </c>
      <c r="BN13" s="64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0">
        <f>IF(ISNA(MATCH(CONCATENATE(B$2,$A14),'Výsledková listina'!$R:$R,0)),"",INDEX('Výsledková listina'!$B:$B,MATCH(CONCATENATE(B$2,$A14),'Výsledková listina'!$R:$R,0),1))</f>
      </c>
      <c r="C14" s="4"/>
      <c r="D14" s="42">
        <f t="shared" si="0"/>
      </c>
      <c r="E14" s="77">
        <f t="shared" si="1"/>
      </c>
      <c r="F14" s="64"/>
      <c r="G14" s="60">
        <f>IF(ISNA(MATCH(CONCATENATE(G$2,$A14),'Výsledková listina'!$R:$R,0)),"",INDEX('Výsledková listina'!$B:$B,MATCH(CONCATENATE(G$2,$A14),'Výsledková listina'!$R:$R,0),1))</f>
      </c>
      <c r="H14" s="4"/>
      <c r="I14" s="42">
        <f t="shared" si="2"/>
      </c>
      <c r="J14" s="77"/>
      <c r="K14" s="64"/>
      <c r="L14" s="60">
        <f>IF(ISNA(MATCH(CONCATENATE(L$2,$A14),'Výsledková listina'!$R:$R,0)),"",INDEX('Výsledková listina'!$B:$B,MATCH(CONCATENATE(L$2,$A14),'Výsledková listina'!$R:$R,0),1))</f>
      </c>
      <c r="M14" s="4"/>
      <c r="N14" s="42">
        <f t="shared" si="4"/>
      </c>
      <c r="O14" s="77">
        <f t="shared" si="5"/>
      </c>
      <c r="P14" s="64"/>
      <c r="Q14" s="60">
        <f>IF(ISNA(MATCH(CONCATENATE(Q$2,$A14),'Výsledková listina'!$R:$R,0)),"",INDEX('Výsledková listina'!$B:$B,MATCH(CONCATENATE(Q$2,$A14),'Výsledková listina'!$R:$R,0),1))</f>
      </c>
      <c r="R14" s="4"/>
      <c r="S14" s="42">
        <f t="shared" si="6"/>
      </c>
      <c r="T14" s="77">
        <f t="shared" si="7"/>
      </c>
      <c r="U14" s="64"/>
      <c r="V14" s="60">
        <f>IF(ISNA(MATCH(CONCATENATE(V$2,$A14),'Výsledková listina'!$R:$R,0)),"",INDEX('Výsledková listina'!$B:$B,MATCH(CONCATENATE(V$2,$A14),'Výsledková listina'!$R:$R,0),1))</f>
      </c>
      <c r="W14" s="4"/>
      <c r="X14" s="42">
        <f t="shared" si="8"/>
      </c>
      <c r="Y14" s="77">
        <f t="shared" si="9"/>
      </c>
      <c r="Z14" s="64"/>
      <c r="AA14" s="60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77">
        <f t="shared" si="11"/>
      </c>
      <c r="AE14" s="64"/>
      <c r="AF14" s="60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77">
        <f t="shared" si="13"/>
      </c>
      <c r="AJ14" s="64"/>
      <c r="AK14" s="60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77">
        <f t="shared" si="15"/>
      </c>
      <c r="AO14" s="64"/>
      <c r="AP14" s="60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77">
        <f t="shared" si="17"/>
      </c>
      <c r="AT14" s="64"/>
      <c r="AU14" s="60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77">
        <f t="shared" si="19"/>
      </c>
      <c r="AY14" s="64"/>
      <c r="AZ14" s="60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77">
        <f t="shared" si="21"/>
      </c>
      <c r="BD14" s="64"/>
      <c r="BE14" s="60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77">
        <f t="shared" si="23"/>
      </c>
      <c r="BI14" s="64"/>
      <c r="BJ14" s="60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77">
        <f t="shared" si="25"/>
      </c>
      <c r="BN14" s="64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0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77">
        <f t="shared" si="1"/>
      </c>
      <c r="F15" s="64"/>
      <c r="G15" s="60">
        <f>IF(ISNA(MATCH(CONCATENATE(G$2,$A15),'Výsledková listina'!$R:$R,0)),"",INDEX('Výsledková listina'!$B:$B,MATCH(CONCATENATE(G$2,$A15),'Výsledková listina'!$R:$R,0),1))</f>
      </c>
      <c r="H15" s="4"/>
      <c r="I15" s="42">
        <f t="shared" si="2"/>
      </c>
      <c r="J15" s="77">
        <f t="shared" si="3"/>
      </c>
      <c r="K15" s="64"/>
      <c r="L15" s="60">
        <f>IF(ISNA(MATCH(CONCATENATE(L$2,$A15),'Výsledková listina'!$R:$R,0)),"",INDEX('Výsledková listina'!$B:$B,MATCH(CONCATENATE(L$2,$A15),'Výsledková listina'!$R:$R,0),1))</f>
      </c>
      <c r="M15" s="4"/>
      <c r="N15" s="42">
        <f t="shared" si="4"/>
      </c>
      <c r="O15" s="77">
        <f t="shared" si="5"/>
      </c>
      <c r="P15" s="64"/>
      <c r="Q15" s="60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77">
        <f t="shared" si="7"/>
      </c>
      <c r="U15" s="64"/>
      <c r="V15" s="60">
        <f>IF(ISNA(MATCH(CONCATENATE(V$2,$A15),'Výsledková listina'!$R:$R,0)),"",INDEX('Výsledková listina'!$B:$B,MATCH(CONCATENATE(V$2,$A15),'Výsledková listina'!$R:$R,0),1))</f>
      </c>
      <c r="W15" s="4"/>
      <c r="X15" s="42">
        <f t="shared" si="8"/>
      </c>
      <c r="Y15" s="77">
        <f t="shared" si="9"/>
      </c>
      <c r="Z15" s="64"/>
      <c r="AA15" s="60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77">
        <f t="shared" si="11"/>
      </c>
      <c r="AE15" s="64"/>
      <c r="AF15" s="60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77">
        <f t="shared" si="13"/>
      </c>
      <c r="AJ15" s="64"/>
      <c r="AK15" s="60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77">
        <f t="shared" si="15"/>
      </c>
      <c r="AO15" s="64"/>
      <c r="AP15" s="60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77">
        <f t="shared" si="17"/>
      </c>
      <c r="AT15" s="64"/>
      <c r="AU15" s="60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77">
        <f t="shared" si="19"/>
      </c>
      <c r="AY15" s="64"/>
      <c r="AZ15" s="60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77">
        <f t="shared" si="21"/>
      </c>
      <c r="BD15" s="64"/>
      <c r="BE15" s="60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77">
        <f t="shared" si="23"/>
      </c>
      <c r="BI15" s="64"/>
      <c r="BJ15" s="60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77">
        <f t="shared" si="25"/>
      </c>
      <c r="BN15" s="64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0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77">
        <f t="shared" si="1"/>
      </c>
      <c r="F16" s="64"/>
      <c r="G16" s="60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77">
        <f t="shared" si="3"/>
      </c>
      <c r="K16" s="64"/>
      <c r="L16" s="60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77">
        <f t="shared" si="5"/>
      </c>
      <c r="P16" s="64"/>
      <c r="Q16" s="60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77">
        <f t="shared" si="7"/>
      </c>
      <c r="U16" s="64"/>
      <c r="V16" s="60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77">
        <f t="shared" si="9"/>
      </c>
      <c r="Z16" s="64"/>
      <c r="AA16" s="60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77">
        <f t="shared" si="11"/>
      </c>
      <c r="AE16" s="64"/>
      <c r="AF16" s="60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77">
        <f t="shared" si="13"/>
      </c>
      <c r="AJ16" s="64"/>
      <c r="AK16" s="60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77">
        <f t="shared" si="15"/>
      </c>
      <c r="AO16" s="64"/>
      <c r="AP16" s="60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77">
        <f t="shared" si="17"/>
      </c>
      <c r="AT16" s="64"/>
      <c r="AU16" s="60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77">
        <f t="shared" si="19"/>
      </c>
      <c r="AY16" s="64"/>
      <c r="AZ16" s="60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77">
        <f t="shared" si="21"/>
      </c>
      <c r="BD16" s="64"/>
      <c r="BE16" s="60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77">
        <f t="shared" si="23"/>
      </c>
      <c r="BI16" s="64"/>
      <c r="BJ16" s="60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77">
        <f t="shared" si="25"/>
      </c>
      <c r="BN16" s="64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0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77">
        <f t="shared" si="1"/>
      </c>
      <c r="F17" s="64"/>
      <c r="G17" s="60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77">
        <f t="shared" si="3"/>
      </c>
      <c r="K17" s="64"/>
      <c r="L17" s="60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77">
        <f t="shared" si="5"/>
      </c>
      <c r="P17" s="64"/>
      <c r="Q17" s="60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77">
        <f t="shared" si="7"/>
      </c>
      <c r="U17" s="64"/>
      <c r="V17" s="60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77">
        <f t="shared" si="9"/>
      </c>
      <c r="Z17" s="64"/>
      <c r="AA17" s="60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77">
        <f t="shared" si="11"/>
      </c>
      <c r="AE17" s="64"/>
      <c r="AF17" s="60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77">
        <f t="shared" si="13"/>
      </c>
      <c r="AJ17" s="64"/>
      <c r="AK17" s="60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77">
        <f t="shared" si="15"/>
      </c>
      <c r="AO17" s="64"/>
      <c r="AP17" s="60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77">
        <f t="shared" si="17"/>
      </c>
      <c r="AT17" s="64"/>
      <c r="AU17" s="60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77">
        <f t="shared" si="19"/>
      </c>
      <c r="AY17" s="64"/>
      <c r="AZ17" s="60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77">
        <f t="shared" si="21"/>
      </c>
      <c r="BD17" s="64"/>
      <c r="BE17" s="60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77">
        <f t="shared" si="23"/>
      </c>
      <c r="BI17" s="64"/>
      <c r="BJ17" s="60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77">
        <f t="shared" si="25"/>
      </c>
      <c r="BN17" s="64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0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77">
        <f t="shared" si="1"/>
      </c>
      <c r="F18" s="64"/>
      <c r="G18" s="60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77">
        <f t="shared" si="3"/>
      </c>
      <c r="K18" s="64"/>
      <c r="L18" s="60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77">
        <f t="shared" si="5"/>
      </c>
      <c r="P18" s="64"/>
      <c r="Q18" s="60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77">
        <f t="shared" si="7"/>
      </c>
      <c r="U18" s="64"/>
      <c r="V18" s="60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77">
        <f t="shared" si="9"/>
      </c>
      <c r="Z18" s="64"/>
      <c r="AA18" s="60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77">
        <f t="shared" si="11"/>
      </c>
      <c r="AE18" s="64"/>
      <c r="AF18" s="60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77">
        <f t="shared" si="13"/>
      </c>
      <c r="AJ18" s="64"/>
      <c r="AK18" s="60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77">
        <f t="shared" si="15"/>
      </c>
      <c r="AO18" s="64"/>
      <c r="AP18" s="60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77">
        <f t="shared" si="17"/>
      </c>
      <c r="AT18" s="64"/>
      <c r="AU18" s="60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77">
        <f t="shared" si="19"/>
      </c>
      <c r="AY18" s="64"/>
      <c r="AZ18" s="60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77">
        <f t="shared" si="21"/>
      </c>
      <c r="BD18" s="64"/>
      <c r="BE18" s="60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77">
        <f t="shared" si="23"/>
      </c>
      <c r="BI18" s="64"/>
      <c r="BJ18" s="60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77">
        <f t="shared" si="25"/>
      </c>
      <c r="BN18" s="64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0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77">
        <f t="shared" si="1"/>
      </c>
      <c r="F19" s="64"/>
      <c r="G19" s="60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77">
        <f t="shared" si="3"/>
      </c>
      <c r="K19" s="64"/>
      <c r="L19" s="60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77">
        <f t="shared" si="5"/>
      </c>
      <c r="P19" s="64"/>
      <c r="Q19" s="60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77">
        <f t="shared" si="7"/>
      </c>
      <c r="U19" s="64"/>
      <c r="V19" s="60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77">
        <f t="shared" si="9"/>
      </c>
      <c r="Z19" s="64"/>
      <c r="AA19" s="60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77">
        <f t="shared" si="11"/>
      </c>
      <c r="AE19" s="64"/>
      <c r="AF19" s="60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77">
        <f t="shared" si="13"/>
      </c>
      <c r="AJ19" s="64"/>
      <c r="AK19" s="60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77">
        <f t="shared" si="15"/>
      </c>
      <c r="AO19" s="64"/>
      <c r="AP19" s="60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77">
        <f t="shared" si="17"/>
      </c>
      <c r="AT19" s="64"/>
      <c r="AU19" s="60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77">
        <f t="shared" si="19"/>
      </c>
      <c r="AY19" s="64"/>
      <c r="AZ19" s="60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77">
        <f t="shared" si="21"/>
      </c>
      <c r="BD19" s="64"/>
      <c r="BE19" s="60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77">
        <f t="shared" si="23"/>
      </c>
      <c r="BI19" s="64"/>
      <c r="BJ19" s="60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77">
        <f t="shared" si="25"/>
      </c>
      <c r="BN19" s="64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0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77">
        <f t="shared" si="1"/>
      </c>
      <c r="F20" s="64"/>
      <c r="G20" s="60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77">
        <f t="shared" si="3"/>
      </c>
      <c r="K20" s="64"/>
      <c r="L20" s="60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77">
        <f t="shared" si="5"/>
      </c>
      <c r="P20" s="64"/>
      <c r="Q20" s="60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77">
        <f t="shared" si="7"/>
      </c>
      <c r="U20" s="64"/>
      <c r="V20" s="60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77">
        <f t="shared" si="9"/>
      </c>
      <c r="Z20" s="64"/>
      <c r="AA20" s="60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77">
        <f t="shared" si="11"/>
      </c>
      <c r="AE20" s="64"/>
      <c r="AF20" s="60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77">
        <f t="shared" si="13"/>
      </c>
      <c r="AJ20" s="64"/>
      <c r="AK20" s="60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77">
        <f t="shared" si="15"/>
      </c>
      <c r="AO20" s="64"/>
      <c r="AP20" s="60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77">
        <f t="shared" si="17"/>
      </c>
      <c r="AT20" s="64"/>
      <c r="AU20" s="60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77">
        <f t="shared" si="19"/>
      </c>
      <c r="AY20" s="64"/>
      <c r="AZ20" s="60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77">
        <f t="shared" si="21"/>
      </c>
      <c r="BD20" s="64"/>
      <c r="BE20" s="60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77">
        <f t="shared" si="23"/>
      </c>
      <c r="BI20" s="64"/>
      <c r="BJ20" s="60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77">
        <f t="shared" si="25"/>
      </c>
      <c r="BN20" s="64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0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77">
        <f t="shared" si="1"/>
      </c>
      <c r="F21" s="64"/>
      <c r="G21" s="60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77">
        <f t="shared" si="3"/>
      </c>
      <c r="K21" s="64"/>
      <c r="L21" s="60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77">
        <f t="shared" si="5"/>
      </c>
      <c r="P21" s="64"/>
      <c r="Q21" s="60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77">
        <f t="shared" si="7"/>
      </c>
      <c r="U21" s="64"/>
      <c r="V21" s="60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77">
        <f t="shared" si="9"/>
      </c>
      <c r="Z21" s="64"/>
      <c r="AA21" s="60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77">
        <f t="shared" si="11"/>
      </c>
      <c r="AE21" s="64"/>
      <c r="AF21" s="60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77">
        <f t="shared" si="13"/>
      </c>
      <c r="AJ21" s="64"/>
      <c r="AK21" s="60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77">
        <f t="shared" si="15"/>
      </c>
      <c r="AO21" s="64"/>
      <c r="AP21" s="60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77">
        <f t="shared" si="17"/>
      </c>
      <c r="AT21" s="64"/>
      <c r="AU21" s="60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77">
        <f t="shared" si="19"/>
      </c>
      <c r="AY21" s="64"/>
      <c r="AZ21" s="60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77">
        <f t="shared" si="21"/>
      </c>
      <c r="BD21" s="64"/>
      <c r="BE21" s="60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77">
        <f t="shared" si="23"/>
      </c>
      <c r="BI21" s="64"/>
      <c r="BJ21" s="60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77">
        <f t="shared" si="25"/>
      </c>
      <c r="BN21" s="64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0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77">
        <f t="shared" si="1"/>
      </c>
      <c r="F22" s="64"/>
      <c r="G22" s="60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77">
        <f t="shared" si="3"/>
      </c>
      <c r="K22" s="64"/>
      <c r="L22" s="60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77">
        <f t="shared" si="5"/>
      </c>
      <c r="P22" s="64"/>
      <c r="Q22" s="60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77">
        <f t="shared" si="7"/>
      </c>
      <c r="U22" s="64"/>
      <c r="V22" s="60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77">
        <f t="shared" si="9"/>
      </c>
      <c r="Z22" s="64"/>
      <c r="AA22" s="60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77">
        <f t="shared" si="11"/>
      </c>
      <c r="AE22" s="64"/>
      <c r="AF22" s="60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77">
        <f t="shared" si="13"/>
      </c>
      <c r="AJ22" s="64"/>
      <c r="AK22" s="60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77">
        <f t="shared" si="15"/>
      </c>
      <c r="AO22" s="64"/>
      <c r="AP22" s="60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77">
        <f t="shared" si="17"/>
      </c>
      <c r="AT22" s="64"/>
      <c r="AU22" s="60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77">
        <f t="shared" si="19"/>
      </c>
      <c r="AY22" s="64"/>
      <c r="AZ22" s="60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77">
        <f t="shared" si="21"/>
      </c>
      <c r="BD22" s="64"/>
      <c r="BE22" s="60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77">
        <f t="shared" si="23"/>
      </c>
      <c r="BI22" s="64"/>
      <c r="BJ22" s="60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77">
        <f t="shared" si="25"/>
      </c>
      <c r="BN22" s="64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0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77">
        <f t="shared" si="1"/>
      </c>
      <c r="F23" s="64"/>
      <c r="G23" s="60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77">
        <f t="shared" si="3"/>
      </c>
      <c r="K23" s="64"/>
      <c r="L23" s="60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77">
        <f t="shared" si="5"/>
      </c>
      <c r="P23" s="64"/>
      <c r="Q23" s="60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77">
        <f t="shared" si="7"/>
      </c>
      <c r="U23" s="64"/>
      <c r="V23" s="60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77">
        <f t="shared" si="9"/>
      </c>
      <c r="Z23" s="64"/>
      <c r="AA23" s="60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77">
        <f t="shared" si="11"/>
      </c>
      <c r="AE23" s="64"/>
      <c r="AF23" s="60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77">
        <f t="shared" si="13"/>
      </c>
      <c r="AJ23" s="64"/>
      <c r="AK23" s="60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77">
        <f t="shared" si="15"/>
      </c>
      <c r="AO23" s="64"/>
      <c r="AP23" s="60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77">
        <f t="shared" si="17"/>
      </c>
      <c r="AT23" s="64"/>
      <c r="AU23" s="60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77">
        <f t="shared" si="19"/>
      </c>
      <c r="AY23" s="64"/>
      <c r="AZ23" s="60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77">
        <f t="shared" si="21"/>
      </c>
      <c r="BD23" s="64"/>
      <c r="BE23" s="60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77">
        <f t="shared" si="23"/>
      </c>
      <c r="BI23" s="64"/>
      <c r="BJ23" s="60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77">
        <f t="shared" si="25"/>
      </c>
      <c r="BN23" s="64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0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77">
        <f t="shared" si="1"/>
      </c>
      <c r="F24" s="64"/>
      <c r="G24" s="60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77">
        <f t="shared" si="3"/>
      </c>
      <c r="K24" s="64"/>
      <c r="L24" s="60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77">
        <f t="shared" si="5"/>
      </c>
      <c r="P24" s="64"/>
      <c r="Q24" s="60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77">
        <f t="shared" si="7"/>
      </c>
      <c r="U24" s="64"/>
      <c r="V24" s="60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77">
        <f t="shared" si="9"/>
      </c>
      <c r="Z24" s="64"/>
      <c r="AA24" s="60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77">
        <f t="shared" si="11"/>
      </c>
      <c r="AE24" s="64"/>
      <c r="AF24" s="60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77">
        <f t="shared" si="13"/>
      </c>
      <c r="AJ24" s="64"/>
      <c r="AK24" s="60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77">
        <f t="shared" si="15"/>
      </c>
      <c r="AO24" s="64"/>
      <c r="AP24" s="60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77">
        <f t="shared" si="17"/>
      </c>
      <c r="AT24" s="64"/>
      <c r="AU24" s="60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77">
        <f t="shared" si="19"/>
      </c>
      <c r="AY24" s="64"/>
      <c r="AZ24" s="60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77">
        <f t="shared" si="21"/>
      </c>
      <c r="BD24" s="64"/>
      <c r="BE24" s="60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77">
        <f t="shared" si="23"/>
      </c>
      <c r="BI24" s="64"/>
      <c r="BJ24" s="60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77">
        <f t="shared" si="25"/>
      </c>
      <c r="BN24" s="64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0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77">
        <f t="shared" si="1"/>
      </c>
      <c r="F25" s="64"/>
      <c r="G25" s="60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77">
        <f t="shared" si="3"/>
      </c>
      <c r="K25" s="64"/>
      <c r="L25" s="60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77">
        <f t="shared" si="5"/>
      </c>
      <c r="P25" s="64"/>
      <c r="Q25" s="60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77">
        <f t="shared" si="7"/>
      </c>
      <c r="U25" s="64"/>
      <c r="V25" s="60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77">
        <f t="shared" si="9"/>
      </c>
      <c r="Z25" s="64"/>
      <c r="AA25" s="60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77">
        <f t="shared" si="11"/>
      </c>
      <c r="AE25" s="64"/>
      <c r="AF25" s="60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77">
        <f t="shared" si="13"/>
      </c>
      <c r="AJ25" s="64"/>
      <c r="AK25" s="60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77">
        <f t="shared" si="15"/>
      </c>
      <c r="AO25" s="64"/>
      <c r="AP25" s="60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77">
        <f t="shared" si="17"/>
      </c>
      <c r="AT25" s="64"/>
      <c r="AU25" s="60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77">
        <f t="shared" si="19"/>
      </c>
      <c r="AY25" s="64"/>
      <c r="AZ25" s="60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77">
        <f t="shared" si="21"/>
      </c>
      <c r="BD25" s="64"/>
      <c r="BE25" s="60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77">
        <f t="shared" si="23"/>
      </c>
      <c r="BI25" s="64"/>
      <c r="BJ25" s="60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77">
        <f t="shared" si="25"/>
      </c>
      <c r="BN25" s="64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0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77">
        <f t="shared" si="1"/>
      </c>
      <c r="F26" s="64"/>
      <c r="G26" s="60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77">
        <f t="shared" si="3"/>
      </c>
      <c r="K26" s="64"/>
      <c r="L26" s="60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77">
        <f t="shared" si="5"/>
      </c>
      <c r="P26" s="64"/>
      <c r="Q26" s="60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77">
        <f t="shared" si="7"/>
      </c>
      <c r="U26" s="64"/>
      <c r="V26" s="60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77">
        <f t="shared" si="9"/>
      </c>
      <c r="Z26" s="64"/>
      <c r="AA26" s="60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77">
        <f t="shared" si="11"/>
      </c>
      <c r="AE26" s="64"/>
      <c r="AF26" s="60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77">
        <f t="shared" si="13"/>
      </c>
      <c r="AJ26" s="64"/>
      <c r="AK26" s="60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77">
        <f t="shared" si="15"/>
      </c>
      <c r="AO26" s="64"/>
      <c r="AP26" s="60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77">
        <f t="shared" si="17"/>
      </c>
      <c r="AT26" s="64"/>
      <c r="AU26" s="60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77">
        <f t="shared" si="19"/>
      </c>
      <c r="AY26" s="64"/>
      <c r="AZ26" s="60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77">
        <f t="shared" si="21"/>
      </c>
      <c r="BD26" s="64"/>
      <c r="BE26" s="60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77">
        <f t="shared" si="23"/>
      </c>
      <c r="BI26" s="64"/>
      <c r="BJ26" s="60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77">
        <f t="shared" si="25"/>
      </c>
      <c r="BN26" s="64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1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78">
        <f t="shared" si="1"/>
      </c>
      <c r="F27" s="65"/>
      <c r="G27" s="61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78">
        <f t="shared" si="3"/>
      </c>
      <c r="K27" s="65"/>
      <c r="L27" s="61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78">
        <f t="shared" si="5"/>
      </c>
      <c r="P27" s="65"/>
      <c r="Q27" s="61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78">
        <f t="shared" si="7"/>
      </c>
      <c r="U27" s="65"/>
      <c r="V27" s="61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78">
        <f t="shared" si="9"/>
      </c>
      <c r="Z27" s="65"/>
      <c r="AA27" s="61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78">
        <f t="shared" si="11"/>
      </c>
      <c r="AE27" s="65"/>
      <c r="AF27" s="61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78">
        <f t="shared" si="13"/>
      </c>
      <c r="AJ27" s="65"/>
      <c r="AK27" s="61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78">
        <f t="shared" si="15"/>
      </c>
      <c r="AO27" s="65"/>
      <c r="AP27" s="61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78">
        <f t="shared" si="17"/>
      </c>
      <c r="AT27" s="65"/>
      <c r="AU27" s="61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78">
        <f t="shared" si="19"/>
      </c>
      <c r="AY27" s="65"/>
      <c r="AZ27" s="61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78">
        <f t="shared" si="21"/>
      </c>
      <c r="BD27" s="65"/>
      <c r="BE27" s="61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78">
        <f t="shared" si="23"/>
      </c>
      <c r="BI27" s="65"/>
      <c r="BJ27" s="61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78">
        <f t="shared" si="25"/>
      </c>
      <c r="BN27" s="65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PageLayoutView="0" workbookViewId="0" topLeftCell="A17">
      <selection activeCell="J24" sqref="J24:J27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81" t="s">
        <v>62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7.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2.75">
      <c r="A3" s="282" t="s">
        <v>61</v>
      </c>
      <c r="B3" s="269" t="s">
        <v>83</v>
      </c>
      <c r="C3" s="271" t="s">
        <v>38</v>
      </c>
      <c r="D3" s="225" t="s">
        <v>40</v>
      </c>
      <c r="E3" s="226"/>
      <c r="F3" s="226"/>
      <c r="G3" s="226"/>
      <c r="H3" s="232"/>
      <c r="I3" s="225" t="s">
        <v>41</v>
      </c>
      <c r="J3" s="226"/>
      <c r="K3" s="226"/>
      <c r="L3" s="226"/>
      <c r="M3" s="232"/>
      <c r="N3" s="214" t="s">
        <v>60</v>
      </c>
      <c r="O3" s="214"/>
      <c r="P3" s="215"/>
    </row>
    <row r="4" spans="1:16" ht="12.75">
      <c r="A4" s="283"/>
      <c r="B4" s="270"/>
      <c r="C4" s="272"/>
      <c r="D4" s="206" t="s">
        <v>59</v>
      </c>
      <c r="E4" s="207"/>
      <c r="F4" s="284" t="s">
        <v>60</v>
      </c>
      <c r="G4" s="285"/>
      <c r="H4" s="286"/>
      <c r="I4" s="206" t="s">
        <v>59</v>
      </c>
      <c r="J4" s="207"/>
      <c r="K4" s="284" t="s">
        <v>60</v>
      </c>
      <c r="L4" s="285"/>
      <c r="M4" s="286"/>
      <c r="N4" s="217"/>
      <c r="O4" s="217"/>
      <c r="P4" s="218"/>
    </row>
    <row r="5" spans="1:16" ht="16.5" thickBot="1">
      <c r="A5" s="283"/>
      <c r="B5" s="270"/>
      <c r="C5" s="272"/>
      <c r="D5" s="85" t="s">
        <v>4</v>
      </c>
      <c r="E5" s="80" t="s">
        <v>16</v>
      </c>
      <c r="F5" s="80" t="s">
        <v>4</v>
      </c>
      <c r="G5" s="80" t="s">
        <v>6</v>
      </c>
      <c r="H5" s="81" t="s">
        <v>5</v>
      </c>
      <c r="I5" s="85" t="s">
        <v>4</v>
      </c>
      <c r="J5" s="80" t="s">
        <v>16</v>
      </c>
      <c r="K5" s="80" t="s">
        <v>4</v>
      </c>
      <c r="L5" s="80" t="s">
        <v>6</v>
      </c>
      <c r="M5" s="81" t="s">
        <v>5</v>
      </c>
      <c r="N5" s="84" t="s">
        <v>4</v>
      </c>
      <c r="O5" s="80" t="s">
        <v>6</v>
      </c>
      <c r="P5" s="81" t="s">
        <v>5</v>
      </c>
    </row>
    <row r="6" spans="1:16" ht="12.75" customHeight="1">
      <c r="A6" s="263" t="s">
        <v>90</v>
      </c>
      <c r="B6" s="134">
        <v>1126</v>
      </c>
      <c r="C6" s="122" t="str">
        <f>IF(ISBLANK($B6),"",INDEX('Výsledková listina'!PRINT_AREA,MATCH($B6,'Výsledková listina'!$E:$E,0),2))</f>
        <v>Ouředniček Jiří</v>
      </c>
      <c r="D6" s="123">
        <f>IF(ISBLANK($B6),"",INDEX('Výsledková listina'!PRINT_AREA,MATCH($B6,'Výsledková listina'!$E:$E,0),8))</f>
        <v>1800</v>
      </c>
      <c r="E6" s="124">
        <f>IF(ISBLANK($B6),"",INDEX('Výsledková listina'!PRINT_AREA,MATCH($B6,'Výsledková listina'!$E:$E,0),9))</f>
        <v>7</v>
      </c>
      <c r="F6" s="252">
        <f>IF(ISBLANK($A6),"",SUM(D6:D8))</f>
        <v>2720</v>
      </c>
      <c r="G6" s="252">
        <f>IF(ISBLANK($A6),"",SUM(E6:E8))</f>
        <v>18</v>
      </c>
      <c r="H6" s="266">
        <f>IF(ISBLANK($A6),"",RANK(G6,G:G,1))</f>
        <v>11</v>
      </c>
      <c r="I6" s="123">
        <f>IF(ISBLANK($B6),"",INDEX('Výsledková listina'!PRINT_AREA,MATCH($B6,'Výsledková listina'!$E:$E,0),12))</f>
        <v>12000</v>
      </c>
      <c r="J6" s="124">
        <f>IF(ISBLANK($B6),"",INDEX('Výsledková listina'!PRINT_AREA,MATCH($B6,'Výsledková listina'!$E:$E,0),13))</f>
        <v>5</v>
      </c>
      <c r="K6" s="252">
        <f>IF(ISBLANK($A6),"",SUM(I6:I8))</f>
        <v>18260</v>
      </c>
      <c r="L6" s="252">
        <f>IF(ISBLANK($A6),"",SUM(J6:J8))</f>
        <v>23.5</v>
      </c>
      <c r="M6" s="273">
        <f>IF(ISBLANK($A6),"",RANK(L6,L:L,1))</f>
        <v>18</v>
      </c>
      <c r="N6" s="275">
        <f>IF(ISBLANK($A6),"",SUM(F6,K6))</f>
        <v>20980</v>
      </c>
      <c r="O6" s="278">
        <f>IF(ISBLANK($A6),"",SUM(G6,L6))</f>
        <v>41.5</v>
      </c>
      <c r="P6" s="273">
        <f>IF(N6="","",RANK(O6,O:O,1))</f>
        <v>17</v>
      </c>
    </row>
    <row r="7" spans="1:16" ht="12.75" customHeight="1">
      <c r="A7" s="264"/>
      <c r="B7" s="135">
        <v>1125</v>
      </c>
      <c r="C7" s="125" t="str">
        <f>IF(ISBLANK($B7),"",INDEX('Výsledková listina'!PRINT_AREA,MATCH($B7,'Výsledková listina'!$E:$E,0),2))</f>
        <v>Ouředniček Jan</v>
      </c>
      <c r="D7" s="126">
        <f>IF(ISBLANK($B7),"",INDEX('Výsledková listina'!PRINT_AREA,MATCH($B7,'Výsledková listina'!$E:$E,0),8))</f>
        <v>0</v>
      </c>
      <c r="E7" s="127">
        <f>IF(ISBLANK($B7),"",INDEX('Výsledková listina'!PRINT_AREA,MATCH($B7,'Výsledková listina'!$E:$E,0),9))</f>
        <v>8</v>
      </c>
      <c r="F7" s="253"/>
      <c r="G7" s="253"/>
      <c r="H7" s="267"/>
      <c r="I7" s="126">
        <f>IF(ISBLANK($B7),"",INDEX('Výsledková listina'!PRINT_AREA,MATCH($B7,'Výsledková listina'!$E:$E,0),12))</f>
        <v>6260</v>
      </c>
      <c r="J7" s="127">
        <f>IF(ISBLANK($B7),"",INDEX('Výsledková listina'!PRINT_AREA,MATCH($B7,'Výsledková listina'!$E:$E,0),13))</f>
        <v>9</v>
      </c>
      <c r="K7" s="253"/>
      <c r="L7" s="253"/>
      <c r="M7" s="267"/>
      <c r="N7" s="276"/>
      <c r="O7" s="279"/>
      <c r="P7" s="267"/>
    </row>
    <row r="8" spans="1:16" ht="13.5" customHeight="1" thickBot="1">
      <c r="A8" s="265"/>
      <c r="B8" s="136">
        <v>2268</v>
      </c>
      <c r="C8" s="128" t="str">
        <f>IF(ISBLANK($B8),"",INDEX('Výsledková listina'!PRINT_AREA,MATCH($B8,'Výsledková listina'!$E:$E,0),2))</f>
        <v>Stejskal Miroslav</v>
      </c>
      <c r="D8" s="129">
        <f>IF(ISBLANK($B8),"",INDEX('Výsledková listina'!PRINT_AREA,MATCH($B8,'Výsledková listina'!$E:$E,0),8))</f>
        <v>920</v>
      </c>
      <c r="E8" s="130">
        <f>IF(ISBLANK($B8),"",INDEX('Výsledková listina'!PRINT_AREA,MATCH($B8,'Výsledková listina'!$E:$E,0),9))</f>
        <v>3</v>
      </c>
      <c r="F8" s="254"/>
      <c r="G8" s="254"/>
      <c r="H8" s="268"/>
      <c r="I8" s="129">
        <f>IF(ISBLANK($B8),"",INDEX('Výsledková listina'!PRINT_AREA,MATCH($B8,'Výsledková listina'!$E:$E,0),12))</f>
        <v>0</v>
      </c>
      <c r="J8" s="130">
        <f>IF(ISBLANK($B8),"",INDEX('Výsledková listina'!PRINT_AREA,MATCH($B8,'Výsledková listina'!$E:$E,0),13))</f>
        <v>9.5</v>
      </c>
      <c r="K8" s="254"/>
      <c r="L8" s="254"/>
      <c r="M8" s="274"/>
      <c r="N8" s="277"/>
      <c r="O8" s="280"/>
      <c r="P8" s="274"/>
    </row>
    <row r="9" spans="1:16" ht="12.75" customHeight="1">
      <c r="A9" s="263" t="s">
        <v>91</v>
      </c>
      <c r="B9" s="137">
        <v>2305</v>
      </c>
      <c r="C9" s="122" t="str">
        <f>IF(ISBLANK($B9),"",INDEX('Výsledková listina'!PRINT_AREA,MATCH($B9,'Výsledková listina'!$E:$E,0),2))</f>
        <v>Bořuta Pavel</v>
      </c>
      <c r="D9" s="123">
        <f>IF(ISBLANK($B9),"",INDEX('Výsledková listina'!PRINT_AREA,MATCH($B9,'Výsledková listina'!$E:$E,0),8))</f>
        <v>0</v>
      </c>
      <c r="E9" s="124">
        <f>IF(ISBLANK($B9),"",INDEX('Výsledková listina'!PRINT_AREA,MATCH($B9,'Výsledková listina'!$E:$E,0),9))</f>
        <v>6.5</v>
      </c>
      <c r="F9" s="252">
        <f>IF(ISBLANK($A9),"",SUM(D9:D11))</f>
        <v>16540</v>
      </c>
      <c r="G9" s="252">
        <f>IF(ISBLANK($A9),"",SUM(E9:E11))</f>
        <v>10.5</v>
      </c>
      <c r="H9" s="266">
        <f>IF(ISBLANK($A9),"",RANK(G9,G:G,1))</f>
        <v>2</v>
      </c>
      <c r="I9" s="123">
        <f>IF(ISBLANK($B9),"",INDEX('Výsledková listina'!PRINT_AREA,MATCH($B9,'Výsledková listina'!$E:$E,0),12))</f>
        <v>2360</v>
      </c>
      <c r="J9" s="124">
        <f>IF(ISBLANK($B9),"",INDEX('Výsledková listina'!PRINT_AREA,MATCH($B9,'Výsledková listina'!$E:$E,0),13))</f>
        <v>6</v>
      </c>
      <c r="K9" s="252">
        <f>IF(ISBLANK($A9),"",SUM(I9:I11))</f>
        <v>30420</v>
      </c>
      <c r="L9" s="252">
        <f>IF(ISBLANK($A9),"",SUM(J9:J11))</f>
        <v>12</v>
      </c>
      <c r="M9" s="273">
        <f>IF(ISBLANK($A9),"",RANK(L9,L:L,1))</f>
        <v>4</v>
      </c>
      <c r="N9" s="275">
        <f>IF(ISBLANK($A9),"",SUM(F9,K9))</f>
        <v>46960</v>
      </c>
      <c r="O9" s="278">
        <f>IF(ISBLANK($A9),"",SUM(G9,L9))</f>
        <v>22.5</v>
      </c>
      <c r="P9" s="273">
        <f>IF(N9="","",RANK(O9,O:O,1))</f>
        <v>2</v>
      </c>
    </row>
    <row r="10" spans="1:16" ht="12.75" customHeight="1">
      <c r="A10" s="264"/>
      <c r="B10" s="138">
        <v>2304</v>
      </c>
      <c r="C10" s="125" t="str">
        <f>IF(ISBLANK($B10),"",INDEX('Výsledková listina'!PRINT_AREA,MATCH($B10,'Výsledková listina'!$E:$E,0),2))</f>
        <v>Hrabal Vladimír</v>
      </c>
      <c r="D10" s="126">
        <f>IF(ISBLANK($B10),"",INDEX('Výsledková listina'!PRINT_AREA,MATCH($B10,'Výsledková listina'!$E:$E,0),8))</f>
        <v>2820</v>
      </c>
      <c r="E10" s="127">
        <f>IF(ISBLANK($B10),"",INDEX('Výsledková listina'!PRINT_AREA,MATCH($B10,'Výsledková listina'!$E:$E,0),9))</f>
        <v>3</v>
      </c>
      <c r="F10" s="253"/>
      <c r="G10" s="253"/>
      <c r="H10" s="267"/>
      <c r="I10" s="126">
        <f>IF(ISBLANK($B10),"",INDEX('Výsledková listina'!PRINT_AREA,MATCH($B10,'Výsledková listina'!$E:$E,0),12))</f>
        <v>18600</v>
      </c>
      <c r="J10" s="127">
        <f>IF(ISBLANK($B10),"",INDEX('Výsledková listina'!PRINT_AREA,MATCH($B10,'Výsledková listina'!$E:$E,0),13))</f>
        <v>2</v>
      </c>
      <c r="K10" s="253"/>
      <c r="L10" s="253"/>
      <c r="M10" s="267"/>
      <c r="N10" s="276"/>
      <c r="O10" s="279"/>
      <c r="P10" s="267"/>
    </row>
    <row r="11" spans="1:16" ht="13.5" customHeight="1" thickBot="1">
      <c r="A11" s="265"/>
      <c r="B11" s="139">
        <v>2358</v>
      </c>
      <c r="C11" s="128" t="str">
        <f>IF(ISBLANK($B11),"",INDEX('Výsledková listina'!PRINT_AREA,MATCH($B11,'Výsledková listina'!$E:$E,0),2))</f>
        <v>Tychler Milan</v>
      </c>
      <c r="D11" s="129">
        <f>IF(ISBLANK($B11),"",INDEX('Výsledková listina'!PRINT_AREA,MATCH($B11,'Výsledková listina'!$E:$E,0),8))</f>
        <v>13720</v>
      </c>
      <c r="E11" s="130">
        <f>IF(ISBLANK($B11),"",INDEX('Výsledková listina'!PRINT_AREA,MATCH($B11,'Výsledková listina'!$E:$E,0),9))</f>
        <v>1</v>
      </c>
      <c r="F11" s="254"/>
      <c r="G11" s="254"/>
      <c r="H11" s="268"/>
      <c r="I11" s="129">
        <f>IF(ISBLANK($B11),"",INDEX('Výsledková listina'!PRINT_AREA,MATCH($B11,'Výsledková listina'!$E:$E,0),12))</f>
        <v>9460</v>
      </c>
      <c r="J11" s="130">
        <f>IF(ISBLANK($B11),"",INDEX('Výsledková listina'!PRINT_AREA,MATCH($B11,'Výsledková listina'!$E:$E,0),13))</f>
        <v>4</v>
      </c>
      <c r="K11" s="254"/>
      <c r="L11" s="254"/>
      <c r="M11" s="274"/>
      <c r="N11" s="277"/>
      <c r="O11" s="280"/>
      <c r="P11" s="274"/>
    </row>
    <row r="12" spans="1:16" ht="12.75" customHeight="1">
      <c r="A12" s="263" t="s">
        <v>92</v>
      </c>
      <c r="B12" s="137">
        <v>1730</v>
      </c>
      <c r="C12" s="122" t="str">
        <f>IF(ISBLANK($B12),"",INDEX('Výsledková listina'!PRINT_AREA,MATCH($B12,'Výsledková listina'!$E:$E,0),2))</f>
        <v>Vitásek Jiří</v>
      </c>
      <c r="D12" s="123">
        <f>IF(ISBLANK($B12),"",INDEX('Výsledková listina'!PRINT_AREA,MATCH($B12,'Výsledková listina'!$E:$E,0),8))</f>
        <v>2480</v>
      </c>
      <c r="E12" s="124">
        <f>IF(ISBLANK($B12),"",INDEX('Výsledková listina'!PRINT_AREA,MATCH($B12,'Výsledková listina'!$E:$E,0),9))</f>
        <v>6</v>
      </c>
      <c r="F12" s="252">
        <f>IF(ISBLANK($A12),"",SUM(D12:D14))</f>
        <v>2700</v>
      </c>
      <c r="G12" s="252">
        <f>IF(ISBLANK($A12),"",SUM(E12:E14))</f>
        <v>12</v>
      </c>
      <c r="H12" s="266">
        <f>IF(ISBLANK($A12),"",RANK(G12,G:G,1))</f>
        <v>4</v>
      </c>
      <c r="I12" s="123">
        <f>IF(ISBLANK($B12),"",INDEX('Výsledková listina'!PRINT_AREA,MATCH($B12,'Výsledková listina'!$E:$E,0),12))</f>
        <v>31800</v>
      </c>
      <c r="J12" s="124">
        <f>IF(ISBLANK($B12),"",INDEX('Výsledková listina'!PRINT_AREA,MATCH($B12,'Výsledková listina'!$E:$E,0),13))</f>
        <v>1</v>
      </c>
      <c r="K12" s="252">
        <f>IF(ISBLANK($A12),"",SUM(I12:I14))</f>
        <v>49840</v>
      </c>
      <c r="L12" s="252">
        <f>IF(ISBLANK($A12),"",SUM(J12:J14))</f>
        <v>9</v>
      </c>
      <c r="M12" s="273">
        <f>IF(ISBLANK($A12),"",RANK(L12,L:L,1))</f>
        <v>2</v>
      </c>
      <c r="N12" s="275">
        <f>IF(ISBLANK($A12),"",SUM(F12,K12))</f>
        <v>52540</v>
      </c>
      <c r="O12" s="278">
        <f>IF(ISBLANK($A12),"",SUM(G12,L12))</f>
        <v>21</v>
      </c>
      <c r="P12" s="273">
        <f>IF(N12="","",RANK(O12,O:O,1))</f>
        <v>1</v>
      </c>
    </row>
    <row r="13" spans="1:16" ht="12.75" customHeight="1">
      <c r="A13" s="264"/>
      <c r="B13" s="138">
        <v>2818</v>
      </c>
      <c r="C13" s="125" t="str">
        <f>IF(ISBLANK($B13),"",INDEX('Výsledková listina'!PRINT_AREA,MATCH($B13,'Výsledková listina'!$E:$E,0),2))</f>
        <v>Hanousek Václav</v>
      </c>
      <c r="D13" s="126">
        <f>IF(ISBLANK($B13),"",INDEX('Výsledková listina'!PRINT_AREA,MATCH($B13,'Výsledková listina'!$E:$E,0),8))</f>
        <v>180</v>
      </c>
      <c r="E13" s="127">
        <f>IF(ISBLANK($B13),"",INDEX('Výsledková listina'!PRINT_AREA,MATCH($B13,'Výsledková listina'!$E:$E,0),9))</f>
        <v>4</v>
      </c>
      <c r="F13" s="253"/>
      <c r="G13" s="253"/>
      <c r="H13" s="267"/>
      <c r="I13" s="126">
        <f>IF(ISBLANK($B13),"",INDEX('Výsledková listina'!PRINT_AREA,MATCH($B13,'Výsledková listina'!$E:$E,0),12))</f>
        <v>9020</v>
      </c>
      <c r="J13" s="127">
        <f>IF(ISBLANK($B13),"",INDEX('Výsledková listina'!PRINT_AREA,MATCH($B13,'Výsledková listina'!$E:$E,0),13))</f>
        <v>3</v>
      </c>
      <c r="K13" s="253"/>
      <c r="L13" s="253"/>
      <c r="M13" s="267"/>
      <c r="N13" s="276"/>
      <c r="O13" s="279"/>
      <c r="P13" s="267"/>
    </row>
    <row r="14" spans="1:16" ht="13.5" customHeight="1" thickBot="1">
      <c r="A14" s="265"/>
      <c r="B14" s="139">
        <v>2317</v>
      </c>
      <c r="C14" s="128" t="str">
        <f>IF(ISBLANK($B14),"",INDEX('Výsledková listina'!PRINT_AREA,MATCH($B14,'Výsledková listina'!$E:$E,0),2))</f>
        <v>Peřina Josef</v>
      </c>
      <c r="D14" s="129">
        <f>IF(ISBLANK($B14),"",INDEX('Výsledková listina'!PRINT_AREA,MATCH($B14,'Výsledková listina'!$E:$E,0),8))</f>
        <v>40</v>
      </c>
      <c r="E14" s="130">
        <f>IF(ISBLANK($B14),"",INDEX('Výsledková listina'!PRINT_AREA,MATCH($B14,'Výsledková listina'!$E:$E,0),9))</f>
        <v>2</v>
      </c>
      <c r="F14" s="254"/>
      <c r="G14" s="254"/>
      <c r="H14" s="268"/>
      <c r="I14" s="129">
        <f>IF(ISBLANK($B14),"",INDEX('Výsledková listina'!PRINT_AREA,MATCH($B14,'Výsledková listina'!$E:$E,0),12))</f>
        <v>9020</v>
      </c>
      <c r="J14" s="130">
        <f>IF(ISBLANK($B14),"",INDEX('Výsledková listina'!PRINT_AREA,MATCH($B14,'Výsledková listina'!$E:$E,0),13))</f>
        <v>5</v>
      </c>
      <c r="K14" s="254"/>
      <c r="L14" s="254"/>
      <c r="M14" s="274"/>
      <c r="N14" s="277"/>
      <c r="O14" s="280"/>
      <c r="P14" s="274"/>
    </row>
    <row r="15" spans="1:16" ht="12.75" customHeight="1">
      <c r="A15" s="263" t="s">
        <v>93</v>
      </c>
      <c r="B15" s="137">
        <v>1982</v>
      </c>
      <c r="C15" s="122" t="str">
        <f>IF(ISBLANK($B15),"",INDEX('Výsledková listina'!PRINT_AREA,MATCH($B15,'Výsledková listina'!$E:$E,0),2))</f>
        <v>Hahn Petr</v>
      </c>
      <c r="D15" s="123">
        <f>IF(ISBLANK($B15),"",INDEX('Výsledková listina'!PRINT_AREA,MATCH($B15,'Výsledková listina'!$E:$E,0),8))</f>
        <v>0</v>
      </c>
      <c r="E15" s="124">
        <f>IF(ISBLANK($B15),"",INDEX('Výsledková listina'!PRINT_AREA,MATCH($B15,'Výsledková listina'!$E:$E,0),9))</f>
        <v>7.5</v>
      </c>
      <c r="F15" s="252">
        <f>IF(ISBLANK($A15),"",SUM(D15:D17))</f>
        <v>9200</v>
      </c>
      <c r="G15" s="252">
        <f>IF(ISBLANK($A15),"",SUM(E15:E17))</f>
        <v>12.5</v>
      </c>
      <c r="H15" s="266">
        <f>IF(ISBLANK($A15),"",RANK(G15,G:G,1))</f>
        <v>5</v>
      </c>
      <c r="I15" s="123">
        <f>IF(ISBLANK($B15),"",INDEX('Výsledková listina'!PRINT_AREA,MATCH($B15,'Výsledková listina'!$E:$E,0),12))</f>
        <v>2280</v>
      </c>
      <c r="J15" s="124">
        <f>IF(ISBLANK($B15),"",INDEX('Výsledková listina'!PRINT_AREA,MATCH($B15,'Výsledková listina'!$E:$E,0),13))</f>
        <v>10</v>
      </c>
      <c r="K15" s="252">
        <f>IF(ISBLANK($A15),"",SUM(I15:I17))</f>
        <v>12740</v>
      </c>
      <c r="L15" s="252">
        <f>IF(ISBLANK($A15),"",SUM(J15:J17))</f>
        <v>17</v>
      </c>
      <c r="M15" s="273">
        <f>IF(ISBLANK($A15),"",RANK(L15,L:L,1))</f>
        <v>12</v>
      </c>
      <c r="N15" s="275">
        <f>IF(ISBLANK($A15),"",SUM(F15,K15))</f>
        <v>21940</v>
      </c>
      <c r="O15" s="278">
        <f>IF(ISBLANK($A15),"",SUM(G15,L15))</f>
        <v>29.5</v>
      </c>
      <c r="P15" s="273">
        <f>IF(N15="","",RANK(O15,O:O,1))</f>
        <v>7</v>
      </c>
    </row>
    <row r="16" spans="1:16" ht="12.75" customHeight="1">
      <c r="A16" s="264"/>
      <c r="B16" s="138">
        <v>2271</v>
      </c>
      <c r="C16" s="125" t="str">
        <f>IF(ISBLANK($B16),"",INDEX('Výsledková listina'!PRINT_AREA,MATCH($B16,'Výsledková listina'!$E:$E,0),2))</f>
        <v>Smutný Jiří</v>
      </c>
      <c r="D16" s="126">
        <f>IF(ISBLANK($B16),"",INDEX('Výsledková listina'!PRINT_AREA,MATCH($B16,'Výsledková listina'!$E:$E,0),8))</f>
        <v>6900</v>
      </c>
      <c r="E16" s="127">
        <f>IF(ISBLANK($B16),"",INDEX('Výsledková listina'!PRINT_AREA,MATCH($B16,'Výsledková listina'!$E:$E,0),9))</f>
        <v>3</v>
      </c>
      <c r="F16" s="253"/>
      <c r="G16" s="253"/>
      <c r="H16" s="267"/>
      <c r="I16" s="126">
        <f>IF(ISBLANK($B16),"",INDEX('Výsledková listina'!PRINT_AREA,MATCH($B16,'Výsledková listina'!$E:$E,0),12))</f>
        <v>7000</v>
      </c>
      <c r="J16" s="127">
        <f>IF(ISBLANK($B16),"",INDEX('Výsledková listina'!PRINT_AREA,MATCH($B16,'Výsledková listina'!$E:$E,0),13))</f>
        <v>2</v>
      </c>
      <c r="K16" s="253"/>
      <c r="L16" s="253"/>
      <c r="M16" s="267"/>
      <c r="N16" s="276"/>
      <c r="O16" s="279"/>
      <c r="P16" s="267"/>
    </row>
    <row r="17" spans="1:16" ht="13.5" customHeight="1" thickBot="1">
      <c r="A17" s="265"/>
      <c r="B17" s="139">
        <v>2506</v>
      </c>
      <c r="C17" s="128" t="str">
        <f>IF(ISBLANK($B17),"",INDEX('Výsledková listina'!PRINT_AREA,MATCH($B17,'Výsledková listina'!$E:$E,0),2))</f>
        <v>Sofron Pavel</v>
      </c>
      <c r="D17" s="129">
        <f>IF(ISBLANK($B17),"",INDEX('Výsledková listina'!PRINT_AREA,MATCH($B17,'Výsledková listina'!$E:$E,0),8))</f>
        <v>2300</v>
      </c>
      <c r="E17" s="130">
        <f>IF(ISBLANK($B17),"",INDEX('Výsledková listina'!PRINT_AREA,MATCH($B17,'Výsledková listina'!$E:$E,0),9))</f>
        <v>2</v>
      </c>
      <c r="F17" s="254"/>
      <c r="G17" s="254"/>
      <c r="H17" s="268"/>
      <c r="I17" s="129">
        <f>IF(ISBLANK($B17),"",INDEX('Výsledková listina'!PRINT_AREA,MATCH($B17,'Výsledková listina'!$E:$E,0),12))</f>
        <v>3460</v>
      </c>
      <c r="J17" s="130">
        <f>IF(ISBLANK($B17),"",INDEX('Výsledková listina'!PRINT_AREA,MATCH($B17,'Výsledková listina'!$E:$E,0),13))</f>
        <v>5</v>
      </c>
      <c r="K17" s="254"/>
      <c r="L17" s="254"/>
      <c r="M17" s="274"/>
      <c r="N17" s="277"/>
      <c r="O17" s="280"/>
      <c r="P17" s="274"/>
    </row>
    <row r="18" spans="1:16" ht="12.75" customHeight="1">
      <c r="A18" s="263" t="s">
        <v>94</v>
      </c>
      <c r="B18" s="137">
        <v>2289</v>
      </c>
      <c r="C18" s="122" t="str">
        <f>IF(ISBLANK($B18),"",INDEX('Výsledková listina'!PRINT_AREA,MATCH($B18,'Výsledková listina'!$E:$E,0),2))</f>
        <v>Vávra Jiří</v>
      </c>
      <c r="D18" s="123">
        <f>IF(ISBLANK($B18),"",INDEX('Výsledková listina'!PRINT_AREA,MATCH($B18,'Výsledková listina'!$E:$E,0),8))</f>
        <v>5700</v>
      </c>
      <c r="E18" s="124">
        <f>IF(ISBLANK($B18),"",INDEX('Výsledková listina'!PRINT_AREA,MATCH($B18,'Výsledková listina'!$E:$E,0),9))</f>
        <v>2</v>
      </c>
      <c r="F18" s="252">
        <f>IF(ISBLANK($A18),"",SUM(D18:D20))</f>
        <v>7200</v>
      </c>
      <c r="G18" s="252">
        <f>IF(ISBLANK($A18),"",SUM(E18:E20))</f>
        <v>14</v>
      </c>
      <c r="H18" s="266">
        <f>IF(ISBLANK($A18),"",RANK(G18,G:G,1))</f>
        <v>7</v>
      </c>
      <c r="I18" s="123">
        <f>IF(ISBLANK($B18),"",INDEX('Výsledková listina'!PRINT_AREA,MATCH($B18,'Výsledková listina'!$E:$E,0),12))</f>
        <v>9460</v>
      </c>
      <c r="J18" s="124">
        <f>IF(ISBLANK($B18),"",INDEX('Výsledková listina'!PRINT_AREA,MATCH($B18,'Výsledková listina'!$E:$E,0),13))</f>
        <v>2</v>
      </c>
      <c r="K18" s="252">
        <f>IF(ISBLANK($A18),"",SUM(I18:I20))</f>
        <v>36980</v>
      </c>
      <c r="L18" s="252">
        <f>IF(ISBLANK($A18),"",SUM(J18:J20))</f>
        <v>9</v>
      </c>
      <c r="M18" s="273">
        <f>IF(ISBLANK($A18),"",RANK(L18,L:L,1))</f>
        <v>2</v>
      </c>
      <c r="N18" s="275">
        <f>IF(ISBLANK($A18),"",SUM(F18,K18))</f>
        <v>44180</v>
      </c>
      <c r="O18" s="278">
        <f>IF(ISBLANK($A18),"",SUM(G18,L18))</f>
        <v>23</v>
      </c>
      <c r="P18" s="273">
        <f>IF(N18="","",RANK(O18,O:O,1))</f>
        <v>3</v>
      </c>
    </row>
    <row r="19" spans="1:16" ht="12.75" customHeight="1">
      <c r="A19" s="264"/>
      <c r="B19" s="138">
        <v>2255</v>
      </c>
      <c r="C19" s="125" t="str">
        <f>IF(ISBLANK($B19),"",INDEX('Výsledková listina'!PRINT_AREA,MATCH($B19,'Výsledková listina'!$E:$E,0),2))</f>
        <v>Mihálik Boris</v>
      </c>
      <c r="D19" s="126">
        <f>IF(ISBLANK($B19),"",INDEX('Výsledková listina'!PRINT_AREA,MATCH($B19,'Výsledková listina'!$E:$E,0),8))</f>
        <v>580</v>
      </c>
      <c r="E19" s="127">
        <f>IF(ISBLANK($B19),"",INDEX('Výsledková listina'!PRINT_AREA,MATCH($B19,'Výsledková listina'!$E:$E,0),9))</f>
        <v>4</v>
      </c>
      <c r="F19" s="253"/>
      <c r="G19" s="253"/>
      <c r="H19" s="267"/>
      <c r="I19" s="126">
        <f>IF(ISBLANK($B19),"",INDEX('Výsledková listina'!PRINT_AREA,MATCH($B19,'Výsledková listina'!$E:$E,0),12))</f>
        <v>14280</v>
      </c>
      <c r="J19" s="127">
        <f>IF(ISBLANK($B19),"",INDEX('Výsledková listina'!PRINT_AREA,MATCH($B19,'Výsledková listina'!$E:$E,0),13))</f>
        <v>3</v>
      </c>
      <c r="K19" s="253"/>
      <c r="L19" s="253"/>
      <c r="M19" s="267"/>
      <c r="N19" s="276"/>
      <c r="O19" s="279"/>
      <c r="P19" s="267"/>
    </row>
    <row r="20" spans="1:16" ht="13.5" customHeight="1" thickBot="1">
      <c r="A20" s="265"/>
      <c r="B20" s="135">
        <v>2054</v>
      </c>
      <c r="C20" s="131" t="str">
        <f>IF(ISBLANK($B20),"",INDEX('Výsledková listina'!PRINT_AREA,MATCH($B20,'Výsledková listina'!$E:$E,0),2))</f>
        <v>Novák Martin</v>
      </c>
      <c r="D20" s="132">
        <f>IF(ISBLANK($B20),"",INDEX('Výsledková listina'!PRINT_AREA,MATCH($B20,'Výsledková listina'!$E:$E,0),8))</f>
        <v>920</v>
      </c>
      <c r="E20" s="133">
        <f>IF(ISBLANK($B20),"",INDEX('Výsledková listina'!PRINT_AREA,MATCH($B20,'Výsledková listina'!$E:$E,0),9))</f>
        <v>8</v>
      </c>
      <c r="F20" s="254"/>
      <c r="G20" s="254"/>
      <c r="H20" s="268"/>
      <c r="I20" s="132">
        <f>IF(ISBLANK($B20),"",INDEX('Výsledková listina'!PRINT_AREA,MATCH($B20,'Výsledková listina'!$E:$E,0),12))</f>
        <v>13240</v>
      </c>
      <c r="J20" s="133">
        <f>IF(ISBLANK($B20),"",INDEX('Výsledková listina'!PRINT_AREA,MATCH($B20,'Výsledková listina'!$E:$E,0),13))</f>
        <v>4</v>
      </c>
      <c r="K20" s="254"/>
      <c r="L20" s="254"/>
      <c r="M20" s="274"/>
      <c r="N20" s="277"/>
      <c r="O20" s="280"/>
      <c r="P20" s="274"/>
    </row>
    <row r="21" spans="1:16" ht="12.75" customHeight="1">
      <c r="A21" s="263" t="s">
        <v>95</v>
      </c>
      <c r="B21" s="137">
        <v>2564</v>
      </c>
      <c r="C21" s="122" t="str">
        <f>IF(ISBLANK($B21),"",INDEX('Výsledková listina'!PRINT_AREA,MATCH($B21,'Výsledková listina'!$E:$E,0),2))</f>
        <v>Sládek Petr</v>
      </c>
      <c r="D21" s="123">
        <f>IF(ISBLANK($B21),"",INDEX('Výsledková listina'!PRINT_AREA,MATCH($B21,'Výsledková listina'!$E:$E,0),8))</f>
        <v>4820</v>
      </c>
      <c r="E21" s="124">
        <f>IF(ISBLANK($B21),"",INDEX('Výsledková listina'!PRINT_AREA,MATCH($B21,'Výsledková listina'!$E:$E,0),9))</f>
        <v>6</v>
      </c>
      <c r="F21" s="252">
        <f>IF(ISBLANK($A21),"",SUM(D21:D23))</f>
        <v>5200</v>
      </c>
      <c r="G21" s="252">
        <f>IF(ISBLANK($A21),"",SUM(E21:E23))</f>
        <v>16.5</v>
      </c>
      <c r="H21" s="266">
        <f>IF(ISBLANK($A21),"",RANK(G21,G:G,1))</f>
        <v>9</v>
      </c>
      <c r="I21" s="123">
        <f>IF(ISBLANK($B21),"",INDEX('Výsledková listina'!PRINT_AREA,MATCH($B21,'Výsledková listina'!$E:$E,0),12))</f>
        <v>5940</v>
      </c>
      <c r="J21" s="124">
        <f>IF(ISBLANK($B21),"",INDEX('Výsledková listina'!PRINT_AREA,MATCH($B21,'Výsledková listina'!$E:$E,0),13))</f>
        <v>7</v>
      </c>
      <c r="K21" s="252">
        <f>IF(ISBLANK($A21),"",SUM(I21:I23))</f>
        <v>16500</v>
      </c>
      <c r="L21" s="252">
        <f>IF(ISBLANK($A21),"",SUM(J21:J23))</f>
        <v>19</v>
      </c>
      <c r="M21" s="273">
        <f>IF(ISBLANK($A21),"",RANK(L21,L:L,1))</f>
        <v>15</v>
      </c>
      <c r="N21" s="275">
        <f>IF(ISBLANK($A21),"",SUM(F21,K21))</f>
        <v>21700</v>
      </c>
      <c r="O21" s="278">
        <f>IF(ISBLANK($A21),"",SUM(G21,L21))</f>
        <v>35.5</v>
      </c>
      <c r="P21" s="273">
        <f>IF(N21="","",RANK(O21,O:O,1))</f>
        <v>14</v>
      </c>
    </row>
    <row r="22" spans="1:16" ht="12.75" customHeight="1">
      <c r="A22" s="264"/>
      <c r="B22" s="138">
        <v>2534</v>
      </c>
      <c r="C22" s="125" t="str">
        <f>IF(ISBLANK($B22),"",INDEX('Výsledková listina'!PRINT_AREA,MATCH($B22,'Výsledková listina'!$E:$E,0),2))</f>
        <v>Staněk Karel</v>
      </c>
      <c r="D22" s="126">
        <f>IF(ISBLANK($B22),"",INDEX('Výsledková listina'!PRINT_AREA,MATCH($B22,'Výsledková listina'!$E:$E,0),8))</f>
        <v>0</v>
      </c>
      <c r="E22" s="127">
        <f>IF(ISBLANK($B22),"",INDEX('Výsledková listina'!PRINT_AREA,MATCH($B22,'Výsledková listina'!$E:$E,0),9))</f>
        <v>7.5</v>
      </c>
      <c r="F22" s="253"/>
      <c r="G22" s="253"/>
      <c r="H22" s="267"/>
      <c r="I22" s="126">
        <f>IF(ISBLANK($B22),"",INDEX('Výsledková listina'!PRINT_AREA,MATCH($B22,'Výsledková listina'!$E:$E,0),12))</f>
        <v>6260</v>
      </c>
      <c r="J22" s="127">
        <f>IF(ISBLANK($B22),"",INDEX('Výsledková listina'!PRINT_AREA,MATCH($B22,'Výsledková listina'!$E:$E,0),13))</f>
        <v>5</v>
      </c>
      <c r="K22" s="253"/>
      <c r="L22" s="253"/>
      <c r="M22" s="267"/>
      <c r="N22" s="276"/>
      <c r="O22" s="279"/>
      <c r="P22" s="267"/>
    </row>
    <row r="23" spans="1:16" ht="13.5" customHeight="1" thickBot="1">
      <c r="A23" s="265"/>
      <c r="B23" s="139">
        <v>2286</v>
      </c>
      <c r="C23" s="128" t="str">
        <f>IF(ISBLANK($B23),"",INDEX('Výsledková listina'!PRINT_AREA,MATCH($B23,'Výsledková listina'!$E:$E,0),2))</f>
        <v>Tóth Petr</v>
      </c>
      <c r="D23" s="129">
        <f>IF(ISBLANK($B23),"",INDEX('Výsledková listina'!PRINT_AREA,MATCH($B23,'Výsledková listina'!$E:$E,0),8))</f>
        <v>380</v>
      </c>
      <c r="E23" s="130">
        <f>IF(ISBLANK($B23),"",INDEX('Výsledková listina'!PRINT_AREA,MATCH($B23,'Výsledková listina'!$E:$E,0),9))</f>
        <v>3</v>
      </c>
      <c r="F23" s="254"/>
      <c r="G23" s="254"/>
      <c r="H23" s="268"/>
      <c r="I23" s="129">
        <f>IF(ISBLANK($B23),"",INDEX('Výsledková listina'!PRINT_AREA,MATCH($B23,'Výsledková listina'!$E:$E,0),12))</f>
        <v>4300</v>
      </c>
      <c r="J23" s="130">
        <f>IF(ISBLANK($B23),"",INDEX('Výsledková listina'!PRINT_AREA,MATCH($B23,'Výsledková listina'!$E:$E,0),13))</f>
        <v>7</v>
      </c>
      <c r="K23" s="254"/>
      <c r="L23" s="254"/>
      <c r="M23" s="274"/>
      <c r="N23" s="277"/>
      <c r="O23" s="280"/>
      <c r="P23" s="274"/>
    </row>
    <row r="24" spans="1:16" ht="12.75" customHeight="1">
      <c r="A24" s="263" t="s">
        <v>96</v>
      </c>
      <c r="B24" s="137">
        <v>2302</v>
      </c>
      <c r="C24" s="122" t="str">
        <f>IF(ISBLANK($B24),"",INDEX('Výsledková listina'!PRINT_AREA,MATCH($B24,'Výsledková listina'!$E:$E,0),2))</f>
        <v>Chalupa Ladislav</v>
      </c>
      <c r="D24" s="123">
        <f>IF(ISBLANK($B24),"",INDEX('Výsledková listina'!PRINT_AREA,MATCH($B24,'Výsledková listina'!$E:$E,0),8))</f>
        <v>2280</v>
      </c>
      <c r="E24" s="124">
        <f>IF(ISBLANK($B24),"",INDEX('Výsledková listina'!PRINT_AREA,MATCH($B24,'Výsledková listina'!$E:$E,0),9))</f>
        <v>4</v>
      </c>
      <c r="F24" s="252">
        <f>IF(ISBLANK($A24),"",SUM(D24:D27))</f>
        <v>6380</v>
      </c>
      <c r="G24" s="252">
        <f>IF(ISBLANK($A24),"",SUM(E24:E27))</f>
        <v>15.5</v>
      </c>
      <c r="H24" s="266">
        <f>IF(ISBLANK($A24),"",RANK(G24,G:G,1))</f>
        <v>8</v>
      </c>
      <c r="I24" s="123">
        <f>IF(ISBLANK($B24),"",INDEX('Výsledková listina'!PRINT_AREA,MATCH($B24,'Výsledková listina'!$E:$E,0),12))</f>
        <v>6820</v>
      </c>
      <c r="J24" s="124">
        <f>IF(ISBLANK($B24),"",INDEX('Výsledková listina'!PRINT_AREA,MATCH($B24,'Výsledková listina'!$E:$E,0),13))</f>
        <v>3</v>
      </c>
      <c r="K24" s="252">
        <f>IF(ISBLANK($A24),"",SUM(I24:I27))</f>
        <v>21740</v>
      </c>
      <c r="L24" s="252">
        <f>IF(ISBLANK($A24),"",SUM(J24:J27))</f>
        <v>14.5</v>
      </c>
      <c r="M24" s="273">
        <f>IF(ISBLANK($A24),"",RANK(L24,L:L,1))</f>
        <v>9</v>
      </c>
      <c r="N24" s="275">
        <f>IF(ISBLANK($A24),"",SUM(F24,K24))</f>
        <v>28120</v>
      </c>
      <c r="O24" s="278">
        <f>IF(ISBLANK($A24),"",SUM(G24,L24))</f>
        <v>30</v>
      </c>
      <c r="P24" s="273">
        <f>IF(N24="","",RANK(O24,O:O,1))</f>
        <v>8</v>
      </c>
    </row>
    <row r="25" spans="1:16" ht="12.75" customHeight="1">
      <c r="A25" s="264"/>
      <c r="B25" s="138">
        <v>3126</v>
      </c>
      <c r="C25" s="287" t="str">
        <f>IF(ISBLANK($B25),"",INDEX('Výsledková listina'!PRINT_AREA,MATCH($B25,'Výsledková listina'!$E:$E,0),2))</f>
        <v>Komárek Sven</v>
      </c>
      <c r="D25" s="288" t="str">
        <f>IF(ISBLANK($B25),"",INDEX('Výsledková listina'!PRINT_AREA,MATCH($B25,'Výsledková listina'!$E:$E,0),8))</f>
        <v> </v>
      </c>
      <c r="E25" s="289" t="str">
        <f>IF(ISBLANK($B25),"",INDEX('Výsledková listina'!PRINT_AREA,MATCH($B25,'Výsledková listina'!$E:$E,0),8))</f>
        <v> </v>
      </c>
      <c r="F25" s="253"/>
      <c r="G25" s="253"/>
      <c r="H25" s="267"/>
      <c r="I25" s="126">
        <f>IF(ISBLANK($B25),"",INDEX('Výsledková listina'!PRINT_AREA,MATCH($B25,'Výsledková listina'!$E:$E,0),12))</f>
        <v>0</v>
      </c>
      <c r="J25" s="127">
        <f>IF(ISBLANK($B25),"",INDEX('Výsledková listina'!PRINT_AREA,MATCH($B25,'Výsledková listina'!$E:$E,0),13))</f>
        <v>9.5</v>
      </c>
      <c r="K25" s="253"/>
      <c r="L25" s="253"/>
      <c r="M25" s="267"/>
      <c r="N25" s="276"/>
      <c r="O25" s="279"/>
      <c r="P25" s="267"/>
    </row>
    <row r="26" spans="1:16" ht="12.75" customHeight="1">
      <c r="A26" s="264"/>
      <c r="B26" s="192">
        <v>2301</v>
      </c>
      <c r="C26" s="125" t="str">
        <f>IF(ISBLANK($B26),"",INDEX('Výsledková listina'!PRINT_AREA,MATCH($B26,'Výsledková listina'!$E:$E,0),2))</f>
        <v>Pelíšek František</v>
      </c>
      <c r="D26" s="129">
        <f>IF(ISBLANK($B26),"",INDEX('Výsledková listina'!PRINT_AREA,MATCH($B26,'Výsledková listina'!$E:$E,0),8))</f>
        <v>0</v>
      </c>
      <c r="E26" s="133">
        <f>IF(ISBLANK($B26),"",INDEX('Výsledková listina'!PRINT_AREA,MATCH($B26,'Výsledková listina'!$E:$E,0),9))</f>
        <v>7.5</v>
      </c>
      <c r="F26" s="253"/>
      <c r="G26" s="253"/>
      <c r="H26" s="267"/>
      <c r="I26" s="129"/>
      <c r="J26" s="130"/>
      <c r="K26" s="253"/>
      <c r="L26" s="253"/>
      <c r="M26" s="267"/>
      <c r="N26" s="276"/>
      <c r="O26" s="279"/>
      <c r="P26" s="267"/>
    </row>
    <row r="27" spans="1:16" ht="13.5" customHeight="1" thickBot="1">
      <c r="A27" s="265"/>
      <c r="B27" s="139">
        <v>617</v>
      </c>
      <c r="C27" s="128" t="str">
        <f>IF(ISBLANK($B27),"",INDEX('Výsledková listina'!PRINT_AREA,MATCH($B27,'Výsledková listina'!$E:$E,0),2))</f>
        <v>Vinař René</v>
      </c>
      <c r="D27" s="129">
        <f>IF(ISBLANK($B27),"",INDEX('Výsledková listina'!PRINT_AREA,MATCH($B27,'Výsledková listina'!$E:$E,0),8))</f>
        <v>4100</v>
      </c>
      <c r="E27" s="130">
        <f>IF(ISBLANK($B27),"",INDEX('Výsledková listina'!PRINT_AREA,MATCH($B27,'Výsledková listina'!$E:$E,0),9))</f>
        <v>4</v>
      </c>
      <c r="F27" s="254"/>
      <c r="G27" s="254"/>
      <c r="H27" s="268"/>
      <c r="I27" s="129">
        <f>IF(ISBLANK($B27),"",INDEX('Výsledková listina'!PRINT_AREA,MATCH($B27,'Výsledková listina'!$E:$E,0),12))</f>
        <v>14920</v>
      </c>
      <c r="J27" s="130">
        <f>IF(ISBLANK($B27),"",INDEX('Výsledková listina'!PRINT_AREA,MATCH($B27,'Výsledková listina'!$E:$E,0),13))</f>
        <v>2</v>
      </c>
      <c r="K27" s="254"/>
      <c r="L27" s="254"/>
      <c r="M27" s="274"/>
      <c r="N27" s="277"/>
      <c r="O27" s="280"/>
      <c r="P27" s="274"/>
    </row>
    <row r="28" spans="1:16" ht="12.75" customHeight="1">
      <c r="A28" s="263" t="s">
        <v>97</v>
      </c>
      <c r="B28" s="137">
        <v>2309</v>
      </c>
      <c r="C28" s="94" t="str">
        <f>IF(ISBLANK($B28),"",INDEX('Výsledková listina'!PRINT_AREA,MATCH($B28,'Výsledková listina'!$E:$E,0),2))</f>
        <v>Kasl Luboš</v>
      </c>
      <c r="D28" s="97">
        <f>IF(ISBLANK($B28),"",INDEX('Výsledková listina'!PRINT_AREA,MATCH($B28,'Výsledková listina'!$E:$E,0),8))</f>
        <v>2320</v>
      </c>
      <c r="E28" s="98">
        <f>IF(ISBLANK($B28),"",INDEX('Výsledková listina'!PRINT_AREA,MATCH($B28,'Výsledková listina'!$E:$E,0),9))</f>
        <v>2</v>
      </c>
      <c r="F28" s="252">
        <f>IF(ISBLANK($A28),"",SUM(D28:D30))</f>
        <v>2320</v>
      </c>
      <c r="G28" s="252">
        <f>IF(ISBLANK($A28),"",SUM(E28:E30))</f>
        <v>19.5</v>
      </c>
      <c r="H28" s="255">
        <f>IF(ISBLANK($A28),"",RANK(G28,G:G,1))</f>
        <v>15</v>
      </c>
      <c r="I28" s="97">
        <f>IF(ISBLANK($B28),"",INDEX('Výsledková listina'!PRINT_AREA,MATCH($B28,'Výsledková listina'!$E:$E,0),12))</f>
        <v>2200</v>
      </c>
      <c r="J28" s="98">
        <f>IF(ISBLANK($B28),"",INDEX('Výsledková listina'!PRINT_AREA,MATCH($B28,'Výsledková listina'!$E:$E,0),13))</f>
        <v>8</v>
      </c>
      <c r="K28" s="252">
        <f>IF(ISBLANK($A28),"",SUM(I28:I30))</f>
        <v>8340</v>
      </c>
      <c r="L28" s="252">
        <f>IF(ISBLANK($A28),"",SUM(J28:J30))</f>
        <v>27</v>
      </c>
      <c r="M28" s="247">
        <f>IF(ISBLANK($A28),"",RANK(L28,L:L,1))</f>
        <v>20</v>
      </c>
      <c r="N28" s="260">
        <f>IF(ISBLANK($A28),"",SUM(F28,K28))</f>
        <v>10660</v>
      </c>
      <c r="O28" s="257">
        <f>IF(ISBLANK($A28),"",SUM(G28,L28))</f>
        <v>46.5</v>
      </c>
      <c r="P28" s="247">
        <f>IF(N28="","",RANK(O28,O:O,1))</f>
        <v>19</v>
      </c>
    </row>
    <row r="29" spans="1:16" ht="12.75" customHeight="1">
      <c r="A29" s="264"/>
      <c r="B29" s="138">
        <v>1143</v>
      </c>
      <c r="C29" s="95" t="str">
        <f>IF(ISBLANK($B29),"",INDEX('Výsledková listina'!PRINT_AREA,MATCH($B29,'Výsledková listina'!$E:$E,0),2))</f>
        <v>Omamik Jan</v>
      </c>
      <c r="D29" s="102">
        <f>IF(ISBLANK($B29),"",INDEX('Výsledková listina'!PRINT_AREA,MATCH($B29,'Výsledková listina'!$E:$E,0),8))</f>
        <v>0</v>
      </c>
      <c r="E29" s="103">
        <f>IF(ISBLANK($B29),"",INDEX('Výsledková listina'!PRINT_AREA,MATCH($B29,'Výsledková listina'!$E:$E,0),9))</f>
        <v>8</v>
      </c>
      <c r="F29" s="253"/>
      <c r="G29" s="253"/>
      <c r="H29" s="248"/>
      <c r="I29" s="102">
        <f>IF(ISBLANK($B29),"",INDEX('Výsledková listina'!PRINT_AREA,MATCH($B29,'Výsledková listina'!$E:$E,0),12))</f>
        <v>4540</v>
      </c>
      <c r="J29" s="103">
        <f>IF(ISBLANK($B29),"",INDEX('Výsledková listina'!PRINT_AREA,MATCH($B29,'Výsledková listina'!$E:$E,0),13))</f>
        <v>9</v>
      </c>
      <c r="K29" s="253"/>
      <c r="L29" s="253"/>
      <c r="M29" s="248"/>
      <c r="N29" s="261"/>
      <c r="O29" s="258"/>
      <c r="P29" s="248"/>
    </row>
    <row r="30" spans="1:16" ht="13.5" customHeight="1" thickBot="1">
      <c r="A30" s="265"/>
      <c r="B30" s="139">
        <v>2334</v>
      </c>
      <c r="C30" s="93" t="str">
        <f>IF(ISBLANK($B30),"",INDEX('Výsledková listina'!PRINT_AREA,MATCH($B30,'Výsledková listina'!$E:$E,0),2))</f>
        <v>Stříbrský Viktor</v>
      </c>
      <c r="D30" s="99">
        <f>IF(ISBLANK($B30),"",INDEX('Výsledková listina'!PRINT_AREA,MATCH($B30,'Výsledková listina'!$E:$E,0),8))</f>
        <v>0</v>
      </c>
      <c r="E30" s="100">
        <f>IF(ISBLANK($B30),"",INDEX('Výsledková listina'!PRINT_AREA,MATCH($B30,'Výsledková listina'!$E:$E,0),9))</f>
        <v>9.5</v>
      </c>
      <c r="F30" s="254"/>
      <c r="G30" s="254"/>
      <c r="H30" s="256"/>
      <c r="I30" s="99">
        <f>IF(ISBLANK($B30),"",INDEX('Výsledková listina'!PRINT_AREA,MATCH($B30,'Výsledková listina'!$E:$E,0),12))</f>
        <v>1600</v>
      </c>
      <c r="J30" s="100">
        <f>IF(ISBLANK($B30),"",INDEX('Výsledková listina'!PRINT_AREA,MATCH($B30,'Výsledková listina'!$E:$E,0),13))</f>
        <v>10</v>
      </c>
      <c r="K30" s="254"/>
      <c r="L30" s="254"/>
      <c r="M30" s="249"/>
      <c r="N30" s="262"/>
      <c r="O30" s="259"/>
      <c r="P30" s="249"/>
    </row>
    <row r="31" spans="1:16" ht="12.75" customHeight="1">
      <c r="A31" s="263" t="s">
        <v>98</v>
      </c>
      <c r="B31" s="137">
        <v>1321</v>
      </c>
      <c r="C31" s="94" t="str">
        <f>IF(ISBLANK($B31),"",INDEX('Výsledková listina'!PRINT_AREA,MATCH($B31,'Výsledková listina'!$E:$E,0),2))</f>
        <v>Srb Roman</v>
      </c>
      <c r="D31" s="97">
        <f>IF(ISBLANK($B31),"",INDEX('Výsledková listina'!PRINT_AREA,MATCH($B31,'Výsledková listina'!$E:$E,0),8))</f>
        <v>0</v>
      </c>
      <c r="E31" s="98">
        <f>IF(ISBLANK($B31),"",INDEX('Výsledková listina'!PRINT_AREA,MATCH($B31,'Výsledková listina'!$E:$E,0),9))</f>
        <v>8.5</v>
      </c>
      <c r="F31" s="252">
        <f>IF(ISBLANK($A31),"",SUM(D31:D33))</f>
        <v>3260</v>
      </c>
      <c r="G31" s="252">
        <f>IF(ISBLANK($A31),"",SUM(E31:E33))</f>
        <v>20</v>
      </c>
      <c r="H31" s="255">
        <f>IF(ISBLANK($A31),"",RANK(G31,G:G,1))</f>
        <v>17</v>
      </c>
      <c r="I31" s="97">
        <f>IF(ISBLANK($B31),"",INDEX('Výsledková listina'!PRINT_AREA,MATCH($B31,'Výsledková listina'!$E:$E,0),12))</f>
        <v>0</v>
      </c>
      <c r="J31" s="98">
        <f>IF(ISBLANK($B31),"",INDEX('Výsledková listina'!PRINT_AREA,MATCH($B31,'Výsledková listina'!$E:$E,0),13))</f>
        <v>9.5</v>
      </c>
      <c r="K31" s="252">
        <f>IF(ISBLANK($A31),"",SUM(I31:I33))</f>
        <v>9340</v>
      </c>
      <c r="L31" s="252">
        <f>IF(ISBLANK($A31),"",SUM(J31:J33))</f>
        <v>23</v>
      </c>
      <c r="M31" s="247">
        <f>IF(ISBLANK($A31),"",RANK(L31,L:L,1))</f>
        <v>17</v>
      </c>
      <c r="N31" s="260">
        <f>IF(ISBLANK($A31),"",SUM(F31,K31))</f>
        <v>12600</v>
      </c>
      <c r="O31" s="257">
        <f>IF(ISBLANK($A31),"",SUM(G31,L31))</f>
        <v>43</v>
      </c>
      <c r="P31" s="247">
        <f>IF(N31="","",RANK(O31,O:O,1))</f>
        <v>18</v>
      </c>
    </row>
    <row r="32" spans="1:16" ht="12.75" customHeight="1">
      <c r="A32" s="264"/>
      <c r="B32" s="138">
        <v>2327</v>
      </c>
      <c r="C32" s="95" t="str">
        <f>IF(ISBLANK($B32),"",INDEX('Výsledková listina'!PRINT_AREA,MATCH($B32,'Výsledková listina'!$E:$E,0),2))</f>
        <v>Douša Jan</v>
      </c>
      <c r="D32" s="102">
        <f>IF(ISBLANK($B32),"",INDEX('Výsledková listina'!PRINT_AREA,MATCH($B32,'Výsledková listina'!$E:$E,0),8))</f>
        <v>3260</v>
      </c>
      <c r="E32" s="103">
        <f>IF(ISBLANK($B32),"",INDEX('Výsledková listina'!PRINT_AREA,MATCH($B32,'Výsledková listina'!$E:$E,0),9))</f>
        <v>5</v>
      </c>
      <c r="F32" s="253"/>
      <c r="G32" s="253"/>
      <c r="H32" s="248"/>
      <c r="I32" s="102">
        <f>IF(ISBLANK($B32),"",INDEX('Výsledková listina'!PRINT_AREA,MATCH($B32,'Výsledková listina'!$E:$E,0),12))</f>
        <v>0</v>
      </c>
      <c r="J32" s="103">
        <f>IF(ISBLANK($B32),"",INDEX('Výsledková listina'!PRINT_AREA,MATCH($B32,'Výsledková listina'!$E:$E,0),13))</f>
        <v>9.5</v>
      </c>
      <c r="K32" s="253"/>
      <c r="L32" s="253"/>
      <c r="M32" s="248"/>
      <c r="N32" s="261"/>
      <c r="O32" s="258"/>
      <c r="P32" s="248"/>
    </row>
    <row r="33" spans="1:16" ht="13.5" customHeight="1" thickBot="1">
      <c r="A33" s="265"/>
      <c r="B33" s="139">
        <v>2319</v>
      </c>
      <c r="C33" s="93" t="str">
        <f>IF(ISBLANK($B33),"",INDEX('Výsledková listina'!PRINT_AREA,MATCH($B33,'Výsledková listina'!$E:$E,0),2))</f>
        <v>Šurgota Juraj</v>
      </c>
      <c r="D33" s="99">
        <f>IF(ISBLANK($B33),"",INDEX('Výsledková listina'!PRINT_AREA,MATCH($B33,'Výsledková listina'!$E:$E,0),8))</f>
        <v>0</v>
      </c>
      <c r="E33" s="100">
        <f>IF(ISBLANK($B33),"",INDEX('Výsledková listina'!PRINT_AREA,MATCH($B33,'Výsledková listina'!$E:$E,0),9))</f>
        <v>6.5</v>
      </c>
      <c r="F33" s="254"/>
      <c r="G33" s="254"/>
      <c r="H33" s="256"/>
      <c r="I33" s="99">
        <f>IF(ISBLANK($B33),"",INDEX('Výsledková listina'!PRINT_AREA,MATCH($B33,'Výsledková listina'!$E:$E,0),12))</f>
        <v>9340</v>
      </c>
      <c r="J33" s="100">
        <f>IF(ISBLANK($B33),"",INDEX('Výsledková listina'!PRINT_AREA,MATCH($B33,'Výsledková listina'!$E:$E,0),13))</f>
        <v>4</v>
      </c>
      <c r="K33" s="254"/>
      <c r="L33" s="254"/>
      <c r="M33" s="249"/>
      <c r="N33" s="262"/>
      <c r="O33" s="259"/>
      <c r="P33" s="249"/>
    </row>
    <row r="34" spans="1:16" ht="12.75" customHeight="1">
      <c r="A34" s="263" t="s">
        <v>99</v>
      </c>
      <c r="B34" s="137">
        <v>2259</v>
      </c>
      <c r="C34" s="94" t="str">
        <f>IF(ISBLANK($B34),"",INDEX('Výsledková listina'!PRINT_AREA,MATCH($B34,'Výsledková listina'!$E:$E,0),2))</f>
        <v>Bromovský Petr</v>
      </c>
      <c r="D34" s="97">
        <f>IF(ISBLANK($B34),"",INDEX('Výsledková listina'!PRINT_AREA,MATCH($B34,'Výsledková listina'!$E:$E,0),8))</f>
        <v>0</v>
      </c>
      <c r="E34" s="98">
        <f>IF(ISBLANK($B34),"",INDEX('Výsledková listina'!PRINT_AREA,MATCH($B34,'Výsledková listina'!$E:$E,0),9))</f>
        <v>6.5</v>
      </c>
      <c r="F34" s="252">
        <f>IF(ISBLANK($A34),"",SUM(D34:D36))</f>
        <v>3560</v>
      </c>
      <c r="G34" s="252">
        <f>IF(ISBLANK($A34),"",SUM(E34:E36))</f>
        <v>20.5</v>
      </c>
      <c r="H34" s="255">
        <f>IF(ISBLANK($A34),"",RANK(G34,G:G,1))</f>
        <v>18</v>
      </c>
      <c r="I34" s="97">
        <f>IF(ISBLANK($B34),"",INDEX('Výsledková listina'!PRINT_AREA,MATCH($B34,'Výsledková listina'!$E:$E,0),12))</f>
        <v>6640</v>
      </c>
      <c r="J34" s="98">
        <f>IF(ISBLANK($B34),"",INDEX('Výsledková listina'!PRINT_AREA,MATCH($B34,'Výsledková listina'!$E:$E,0),13))</f>
        <v>4</v>
      </c>
      <c r="K34" s="252">
        <f>IF(ISBLANK($A34),"",SUM(I34:I36))</f>
        <v>39520</v>
      </c>
      <c r="L34" s="252">
        <f>IF(ISBLANK($A34),"",SUM(J34:J36))</f>
        <v>8</v>
      </c>
      <c r="M34" s="247">
        <f>IF(ISBLANK($A34),"",RANK(L34,L:L,1))</f>
        <v>1</v>
      </c>
      <c r="N34" s="260">
        <f>IF(ISBLANK($A34),"",SUM(F34,K34))</f>
        <v>43080</v>
      </c>
      <c r="O34" s="257">
        <f>IF(ISBLANK($A34),"",SUM(G34,L34))</f>
        <v>28.5</v>
      </c>
      <c r="P34" s="247">
        <f>IF(N34="","",RANK(O34,O:O,1))</f>
        <v>6</v>
      </c>
    </row>
    <row r="35" spans="1:16" ht="12.75" customHeight="1">
      <c r="A35" s="264"/>
      <c r="B35" s="138">
        <v>2391</v>
      </c>
      <c r="C35" s="95" t="str">
        <f>IF(ISBLANK($B35),"",INDEX('Výsledková listina'!PRINT_AREA,MATCH($B35,'Výsledková listina'!$E:$E,0),2))</f>
        <v>Bartoň Roman</v>
      </c>
      <c r="D35" s="102">
        <f>IF(ISBLANK($B35),"",INDEX('Výsledková listina'!PRINT_AREA,MATCH($B35,'Výsledková listina'!$E:$E,0),8))</f>
        <v>200</v>
      </c>
      <c r="E35" s="103">
        <f>IF(ISBLANK($B35),"",INDEX('Výsledková listina'!PRINT_AREA,MATCH($B35,'Výsledková listina'!$E:$E,0),9))</f>
        <v>6</v>
      </c>
      <c r="F35" s="253"/>
      <c r="G35" s="253"/>
      <c r="H35" s="248"/>
      <c r="I35" s="102">
        <f>IF(ISBLANK($B35),"",INDEX('Výsledková listina'!PRINT_AREA,MATCH($B35,'Výsledková listina'!$E:$E,0),12))</f>
        <v>14700</v>
      </c>
      <c r="J35" s="103">
        <f>IF(ISBLANK($B35),"",INDEX('Výsledková listina'!PRINT_AREA,MATCH($B35,'Výsledková listina'!$E:$E,0),13))</f>
        <v>3</v>
      </c>
      <c r="K35" s="253"/>
      <c r="L35" s="253"/>
      <c r="M35" s="248"/>
      <c r="N35" s="261"/>
      <c r="O35" s="258"/>
      <c r="P35" s="248"/>
    </row>
    <row r="36" spans="1:16" ht="13.5" customHeight="1" thickBot="1">
      <c r="A36" s="265"/>
      <c r="B36" s="139">
        <v>2363</v>
      </c>
      <c r="C36" s="93" t="str">
        <f>IF(ISBLANK($B36),"",INDEX('Výsledková listina'!PRINT_AREA,MATCH($B36,'Výsledková listina'!$E:$E,0),2))</f>
        <v>Konopásek Jaroslav</v>
      </c>
      <c r="D36" s="99">
        <f>IF(ISBLANK($B36),"",INDEX('Výsledková listina'!PRINT_AREA,MATCH($B36,'Výsledková listina'!$E:$E,0),8))</f>
        <v>3360</v>
      </c>
      <c r="E36" s="100">
        <f>IF(ISBLANK($B36),"",INDEX('Výsledková listina'!PRINT_AREA,MATCH($B36,'Výsledková listina'!$E:$E,0),9))</f>
        <v>8</v>
      </c>
      <c r="F36" s="254"/>
      <c r="G36" s="254"/>
      <c r="H36" s="256"/>
      <c r="I36" s="99">
        <f>IF(ISBLANK($B36),"",INDEX('Výsledková listina'!PRINT_AREA,MATCH($B36,'Výsledková listina'!$E:$E,0),12))</f>
        <v>18180</v>
      </c>
      <c r="J36" s="100">
        <f>IF(ISBLANK($B36),"",INDEX('Výsledková listina'!PRINT_AREA,MATCH($B36,'Výsledková listina'!$E:$E,0),13))</f>
        <v>1</v>
      </c>
      <c r="K36" s="254"/>
      <c r="L36" s="254"/>
      <c r="M36" s="249"/>
      <c r="N36" s="262"/>
      <c r="O36" s="259"/>
      <c r="P36" s="249"/>
    </row>
    <row r="37" spans="1:16" ht="12.75" customHeight="1">
      <c r="A37" s="263" t="s">
        <v>100</v>
      </c>
      <c r="B37" s="137">
        <v>2298</v>
      </c>
      <c r="C37" s="94" t="str">
        <f>IF(ISBLANK($B37),"",INDEX('Výsledková listina'!PRINT_AREA,MATCH($B37,'Výsledková listina'!$E:$E,0),2))</f>
        <v>Štěpnička Milan</v>
      </c>
      <c r="D37" s="97">
        <f>IF(ISBLANK($B37),"",INDEX('Výsledková listina'!PRINT_AREA,MATCH($B37,'Výsledková listina'!$E:$E,0),8))</f>
        <v>0</v>
      </c>
      <c r="E37" s="98">
        <f>IF(ISBLANK($B37),"",INDEX('Výsledková listina'!PRINT_AREA,MATCH($B37,'Výsledková listina'!$E:$E,0),9))</f>
        <v>6.5</v>
      </c>
      <c r="F37" s="252">
        <f>IF(ISBLANK($A37),"",SUM(D37:D39))</f>
        <v>4840</v>
      </c>
      <c r="G37" s="252">
        <f>IF(ISBLANK($A37),"",SUM(E37:E39))</f>
        <v>19.5</v>
      </c>
      <c r="H37" s="255">
        <f>IF(ISBLANK($A37),"",RANK(G37,G:G,1))</f>
        <v>15</v>
      </c>
      <c r="I37" s="97">
        <f>IF(ISBLANK($B37),"",INDEX('Výsledková listina'!PRINT_AREA,MATCH($B37,'Výsledková listina'!$E:$E,0),12))</f>
        <v>4020</v>
      </c>
      <c r="J37" s="98">
        <f>IF(ISBLANK($B37),"",INDEX('Výsledková listina'!PRINT_AREA,MATCH($B37,'Výsledková listina'!$E:$E,0),13))</f>
        <v>4</v>
      </c>
      <c r="K37" s="252">
        <f>IF(ISBLANK($A37),"",SUM(I37:I39))</f>
        <v>17280</v>
      </c>
      <c r="L37" s="252">
        <f>IF(ISBLANK($A37),"",SUM(J37:J39))</f>
        <v>18</v>
      </c>
      <c r="M37" s="247">
        <f>IF(ISBLANK($A37),"",RANK(L37,L:L,1))</f>
        <v>13</v>
      </c>
      <c r="N37" s="260">
        <f>IF(ISBLANK($A37),"",SUM(F37,K37))</f>
        <v>22120</v>
      </c>
      <c r="O37" s="257">
        <f>IF(ISBLANK($A37),"",SUM(G37,L37))</f>
        <v>37.5</v>
      </c>
      <c r="P37" s="247">
        <f>IF(N37="","",RANK(O37,O:O,1))</f>
        <v>15</v>
      </c>
    </row>
    <row r="38" spans="1:16" ht="12.75" customHeight="1">
      <c r="A38" s="264"/>
      <c r="B38" s="138">
        <v>2299</v>
      </c>
      <c r="C38" s="95" t="str">
        <f>IF(ISBLANK($B38),"",INDEX('Výsledková listina'!PRINT_AREA,MATCH($B38,'Výsledková listina'!$E:$E,0),2))</f>
        <v>Štěpnička Radek</v>
      </c>
      <c r="D38" s="102">
        <f>IF(ISBLANK($B38),"",INDEX('Výsledková listina'!PRINT_AREA,MATCH($B38,'Výsledková listina'!$E:$E,0),8))</f>
        <v>0</v>
      </c>
      <c r="E38" s="103">
        <f>IF(ISBLANK($B38),"",INDEX('Výsledková listina'!PRINT_AREA,MATCH($B38,'Výsledková listina'!$E:$E,0),9))</f>
        <v>8</v>
      </c>
      <c r="F38" s="253"/>
      <c r="G38" s="253"/>
      <c r="H38" s="248"/>
      <c r="I38" s="102">
        <f>IF(ISBLANK($B38),"",INDEX('Výsledková listina'!PRINT_AREA,MATCH($B38,'Výsledková listina'!$E:$E,0),12))</f>
        <v>10300</v>
      </c>
      <c r="J38" s="103">
        <f>IF(ISBLANK($B38),"",INDEX('Výsledková listina'!PRINT_AREA,MATCH($B38,'Výsledková listina'!$E:$E,0),13))</f>
        <v>6</v>
      </c>
      <c r="K38" s="253"/>
      <c r="L38" s="253"/>
      <c r="M38" s="248"/>
      <c r="N38" s="261"/>
      <c r="O38" s="258"/>
      <c r="P38" s="248"/>
    </row>
    <row r="39" spans="1:16" ht="13.5" customHeight="1" thickBot="1">
      <c r="A39" s="265"/>
      <c r="B39" s="139">
        <v>2297</v>
      </c>
      <c r="C39" s="93" t="str">
        <f>IF(ISBLANK($B39),"",INDEX('Výsledková listina'!PRINT_AREA,MATCH($B39,'Výsledková listina'!$E:$E,0),2))</f>
        <v>Baranka Vladimír</v>
      </c>
      <c r="D39" s="99">
        <f>IF(ISBLANK($B39),"",INDEX('Výsledková listina'!PRINT_AREA,MATCH($B39,'Výsledková listina'!$E:$E,0),8))</f>
        <v>4840</v>
      </c>
      <c r="E39" s="100">
        <f>IF(ISBLANK($B39),"",INDEX('Výsledková listina'!PRINT_AREA,MATCH($B39,'Výsledková listina'!$E:$E,0),9))</f>
        <v>5</v>
      </c>
      <c r="F39" s="254"/>
      <c r="G39" s="254"/>
      <c r="H39" s="256"/>
      <c r="I39" s="99">
        <f>IF(ISBLANK($B39),"",INDEX('Výsledková listina'!PRINT_AREA,MATCH($B39,'Výsledková listina'!$E:$E,0),12))</f>
        <v>2960</v>
      </c>
      <c r="J39" s="100">
        <f>IF(ISBLANK($B39),"",INDEX('Výsledková listina'!PRINT_AREA,MATCH($B39,'Výsledková listina'!$E:$E,0),13))</f>
        <v>8</v>
      </c>
      <c r="K39" s="254"/>
      <c r="L39" s="254"/>
      <c r="M39" s="249"/>
      <c r="N39" s="262"/>
      <c r="O39" s="259"/>
      <c r="P39" s="249"/>
    </row>
    <row r="40" spans="1:16" ht="12.75" customHeight="1">
      <c r="A40" s="263" t="s">
        <v>101</v>
      </c>
      <c r="B40" s="137">
        <v>753</v>
      </c>
      <c r="C40" s="94" t="str">
        <f>IF(ISBLANK($B40),"",INDEX('Výsledková listina'!PRINT_AREA,MATCH($B40,'Výsledková listina'!$E:$E,0),2))</f>
        <v>František Koubek</v>
      </c>
      <c r="D40" s="97">
        <f>IF(ISBLANK($B40),"",INDEX('Výsledková listina'!PRINT_AREA,MATCH($B40,'Výsledková listina'!$E:$E,0),8))</f>
        <v>0</v>
      </c>
      <c r="E40" s="98">
        <f>IF(ISBLANK($B40),"",INDEX('Výsledková listina'!PRINT_AREA,MATCH($B40,'Výsledková listina'!$E:$E,0),9))</f>
        <v>6.5</v>
      </c>
      <c r="F40" s="252">
        <f>IF(ISBLANK($A40),"",SUM(D40:D42))</f>
        <v>4260</v>
      </c>
      <c r="G40" s="252">
        <f>IF(ISBLANK($A40),"",SUM(E40:E42))</f>
        <v>22</v>
      </c>
      <c r="H40" s="255">
        <f>IF(ISBLANK($A40),"",RANK(G40,G:G,1))</f>
        <v>19</v>
      </c>
      <c r="I40" s="97">
        <f>IF(ISBLANK($B40),"",INDEX('Výsledková listina'!PRINT_AREA,MATCH($B40,'Výsledková listina'!$E:$E,0),12))</f>
        <v>6200</v>
      </c>
      <c r="J40" s="98">
        <f>IF(ISBLANK($B40),"",INDEX('Výsledková listina'!PRINT_AREA,MATCH($B40,'Výsledková listina'!$E:$E,0),13))</f>
        <v>4</v>
      </c>
      <c r="K40" s="252">
        <f>IF(ISBLANK($A40),"",SUM(I40:I42))</f>
        <v>19680</v>
      </c>
      <c r="L40" s="252">
        <f>IF(ISBLANK($A40),"",SUM(J40:J42))</f>
        <v>12.5</v>
      </c>
      <c r="M40" s="247">
        <f>IF(ISBLANK($A40),"",RANK(L40,L:L,1))</f>
        <v>5</v>
      </c>
      <c r="N40" s="260">
        <f>IF(ISBLANK($A40),"",SUM(F40,K40))</f>
        <v>23940</v>
      </c>
      <c r="O40" s="257">
        <f>IF(ISBLANK($A40),"",SUM(G40,L40))</f>
        <v>34.5</v>
      </c>
      <c r="P40" s="247">
        <f>IF(N40="","",RANK(O40,O:O,1))</f>
        <v>13</v>
      </c>
    </row>
    <row r="41" spans="1:16" ht="12.75" customHeight="1">
      <c r="A41" s="264"/>
      <c r="B41" s="138">
        <v>2263</v>
      </c>
      <c r="C41" s="95" t="str">
        <f>IF(ISBLANK($B41),"",INDEX('Výsledková listina'!PRINT_AREA,MATCH($B41,'Výsledková listina'!$E:$E,0),2))</f>
        <v>Kabourek Václav</v>
      </c>
      <c r="D41" s="102">
        <f>IF(ISBLANK($B41),"",INDEX('Výsledková listina'!PRINT_AREA,MATCH($B41,'Výsledková listina'!$E:$E,0),8))</f>
        <v>0</v>
      </c>
      <c r="E41" s="103">
        <f>IF(ISBLANK($B41),"",INDEX('Výsledková listina'!PRINT_AREA,MATCH($B41,'Výsledková listina'!$E:$E,0),9))</f>
        <v>8.5</v>
      </c>
      <c r="F41" s="253"/>
      <c r="G41" s="253"/>
      <c r="H41" s="248"/>
      <c r="I41" s="102">
        <f>IF(ISBLANK($B41),"",INDEX('Výsledková listina'!PRINT_AREA,MATCH($B41,'Výsledková listina'!$E:$E,0),12))</f>
        <v>2300</v>
      </c>
      <c r="J41" s="103">
        <f>IF(ISBLANK($B41),"",INDEX('Výsledková listina'!PRINT_AREA,MATCH($B41,'Výsledková listina'!$E:$E,0),13))</f>
        <v>6.5</v>
      </c>
      <c r="K41" s="253"/>
      <c r="L41" s="253"/>
      <c r="M41" s="248"/>
      <c r="N41" s="261"/>
      <c r="O41" s="258"/>
      <c r="P41" s="248"/>
    </row>
    <row r="42" spans="1:16" ht="13.5" customHeight="1" thickBot="1">
      <c r="A42" s="265"/>
      <c r="B42" s="139">
        <v>2539</v>
      </c>
      <c r="C42" s="93" t="str">
        <f>IF(ISBLANK($B42),"",INDEX('Výsledková listina'!PRINT_AREA,MATCH($B42,'Výsledková listina'!$E:$E,0),2))</f>
        <v>Štěpnička Martin</v>
      </c>
      <c r="D42" s="99">
        <f>IF(ISBLANK($B42),"",INDEX('Výsledková listina'!PRINT_AREA,MATCH($B42,'Výsledková listina'!$E:$E,0),8))</f>
        <v>4260</v>
      </c>
      <c r="E42" s="100">
        <f>IF(ISBLANK($B42),"",INDEX('Výsledková listina'!PRINT_AREA,MATCH($B42,'Výsledková listina'!$E:$E,0),9))</f>
        <v>7</v>
      </c>
      <c r="F42" s="254"/>
      <c r="G42" s="254"/>
      <c r="H42" s="256"/>
      <c r="I42" s="99">
        <f>IF(ISBLANK($B42),"",INDEX('Výsledková listina'!PRINT_AREA,MATCH($B42,'Výsledková listina'!$E:$E,0),12))</f>
        <v>11180</v>
      </c>
      <c r="J42" s="100">
        <f>IF(ISBLANK($B42),"",INDEX('Výsledková listina'!PRINT_AREA,MATCH($B42,'Výsledková listina'!$E:$E,0),13))</f>
        <v>2</v>
      </c>
      <c r="K42" s="254"/>
      <c r="L42" s="254"/>
      <c r="M42" s="249"/>
      <c r="N42" s="262"/>
      <c r="O42" s="259"/>
      <c r="P42" s="249"/>
    </row>
    <row r="43" spans="1:16" ht="12.75" customHeight="1">
      <c r="A43" s="263" t="s">
        <v>102</v>
      </c>
      <c r="B43" s="137">
        <v>1086</v>
      </c>
      <c r="C43" s="94" t="str">
        <f>IF(ISBLANK($B43),"",INDEX('Výsledková listina'!PRINT_AREA,MATCH($B43,'Výsledková listina'!$E:$E,0),2))</f>
        <v>Kuchař Petr</v>
      </c>
      <c r="D43" s="97">
        <f>IF(ISBLANK($B43),"",INDEX('Výsledková listina'!PRINT_AREA,MATCH($B43,'Výsledková listina'!$E:$E,0),8))</f>
        <v>0</v>
      </c>
      <c r="E43" s="98">
        <f>IF(ISBLANK($B43),"",INDEX('Výsledková listina'!PRINT_AREA,MATCH($B43,'Výsledková listina'!$E:$E,0),9))</f>
        <v>6.5</v>
      </c>
      <c r="F43" s="252">
        <f>IF(ISBLANK($A43),"",SUM(D43:D45))</f>
        <v>5420</v>
      </c>
      <c r="G43" s="252">
        <f>IF(ISBLANK($A43),"",SUM(E43:E45))</f>
        <v>18.5</v>
      </c>
      <c r="H43" s="255">
        <f>IF(ISBLANK($A43),"",RANK(G43,G:G,1))</f>
        <v>12</v>
      </c>
      <c r="I43" s="97">
        <f>IF(ISBLANK($B43),"",INDEX('Výsledková listina'!PRINT_AREA,MATCH($B43,'Výsledková listina'!$E:$E,0),12))</f>
        <v>4560</v>
      </c>
      <c r="J43" s="98">
        <f>IF(ISBLANK($B43),"",INDEX('Výsledková listina'!PRINT_AREA,MATCH($B43,'Výsledková listina'!$E:$E,0),13))</f>
        <v>6</v>
      </c>
      <c r="K43" s="252">
        <f>IF(ISBLANK($A43),"",SUM(I43:I45))</f>
        <v>13940</v>
      </c>
      <c r="L43" s="252">
        <f>IF(ISBLANK($A43),"",SUM(J43:J45))</f>
        <v>14</v>
      </c>
      <c r="M43" s="247">
        <f>IF(ISBLANK($A43),"",RANK(L43,L:L,1))</f>
        <v>6</v>
      </c>
      <c r="N43" s="260">
        <f>IF(ISBLANK($A43),"",SUM(F43,K43))</f>
        <v>19360</v>
      </c>
      <c r="O43" s="257">
        <f>IF(ISBLANK($A43),"",SUM(G43,L43))</f>
        <v>32.5</v>
      </c>
      <c r="P43" s="247">
        <v>12</v>
      </c>
    </row>
    <row r="44" spans="1:16" ht="12.75" customHeight="1">
      <c r="A44" s="264"/>
      <c r="B44" s="138">
        <v>1129</v>
      </c>
      <c r="C44" s="95" t="str">
        <f>IF(ISBLANK($B44),"",INDEX('Výsledková listina'!PRINT_AREA,MATCH($B44,'Výsledková listina'!$E:$E,0),2))</f>
        <v>Hlína Václav</v>
      </c>
      <c r="D44" s="102">
        <f>IF(ISBLANK($B44),"",INDEX('Výsledková listina'!PRINT_AREA,MATCH($B44,'Výsledková listina'!$E:$E,0),8))</f>
        <v>5420</v>
      </c>
      <c r="E44" s="103">
        <f>IF(ISBLANK($B44),"",INDEX('Výsledková listina'!PRINT_AREA,MATCH($B44,'Výsledková listina'!$E:$E,0),9))</f>
        <v>4</v>
      </c>
      <c r="F44" s="253"/>
      <c r="G44" s="253"/>
      <c r="H44" s="248"/>
      <c r="I44" s="102">
        <f>IF(ISBLANK($B44),"",INDEX('Výsledková listina'!PRINT_AREA,MATCH($B44,'Výsledková listina'!$E:$E,0),12))</f>
        <v>7500</v>
      </c>
      <c r="J44" s="103">
        <f>IF(ISBLANK($B44),"",INDEX('Výsledková listina'!PRINT_AREA,MATCH($B44,'Výsledková listina'!$E:$E,0),13))</f>
        <v>1</v>
      </c>
      <c r="K44" s="253"/>
      <c r="L44" s="253"/>
      <c r="M44" s="248"/>
      <c r="N44" s="261"/>
      <c r="O44" s="258"/>
      <c r="P44" s="248"/>
    </row>
    <row r="45" spans="1:16" ht="13.5" customHeight="1" thickBot="1">
      <c r="A45" s="265"/>
      <c r="B45" s="139">
        <v>2355</v>
      </c>
      <c r="C45" s="93" t="str">
        <f>IF(ISBLANK($B45),"",INDEX('Výsledková listina'!PRINT_AREA,MATCH($B45,'Výsledková listina'!$E:$E,0),2))</f>
        <v>Nerad Rostislav</v>
      </c>
      <c r="D45" s="99">
        <f>IF(ISBLANK($B45),"",INDEX('Výsledková listina'!PRINT_AREA,MATCH($B45,'Výsledková listina'!$E:$E,0),8))</f>
        <v>0</v>
      </c>
      <c r="E45" s="100">
        <f>IF(ISBLANK($B45),"",INDEX('Výsledková listina'!PRINT_AREA,MATCH($B45,'Výsledková listina'!$E:$E,0),9))</f>
        <v>8</v>
      </c>
      <c r="F45" s="254"/>
      <c r="G45" s="254"/>
      <c r="H45" s="256"/>
      <c r="I45" s="99">
        <f>IF(ISBLANK($B45),"",INDEX('Výsledková listina'!PRINT_AREA,MATCH($B45,'Výsledková listina'!$E:$E,0),12))</f>
        <v>1880</v>
      </c>
      <c r="J45" s="100">
        <f>IF(ISBLANK($B45),"",INDEX('Výsledková listina'!PRINT_AREA,MATCH($B45,'Výsledková listina'!$E:$E,0),13))</f>
        <v>7</v>
      </c>
      <c r="K45" s="254"/>
      <c r="L45" s="254"/>
      <c r="M45" s="249"/>
      <c r="N45" s="262"/>
      <c r="O45" s="259"/>
      <c r="P45" s="249"/>
    </row>
    <row r="46" spans="1:16" ht="12.75" customHeight="1">
      <c r="A46" s="263" t="s">
        <v>103</v>
      </c>
      <c r="B46" s="137">
        <v>99</v>
      </c>
      <c r="C46" s="94" t="str">
        <f>IF(ISBLANK($B46),"",INDEX('Výsledková listina'!PRINT_AREA,MATCH($B46,'Výsledková listina'!$E:$E,0),2))</f>
        <v>Tůma David</v>
      </c>
      <c r="D46" s="97">
        <f>IF(ISBLANK($B46),"",INDEX('Výsledková listina'!PRINT_AREA,MATCH($B46,'Výsledková listina'!$E:$E,0),8))</f>
        <v>8940</v>
      </c>
      <c r="E46" s="98">
        <f>IF(ISBLANK($B46),"",INDEX('Výsledková listina'!PRINT_AREA,MATCH($B46,'Výsledková listina'!$E:$E,0),9))</f>
        <v>1</v>
      </c>
      <c r="F46" s="252">
        <f>IF(ISBLANK($A46),"",SUM(D46:D48))</f>
        <v>17220</v>
      </c>
      <c r="G46" s="252">
        <f>IF(ISBLANK($A46),"",SUM(E46:E48))</f>
        <v>10.5</v>
      </c>
      <c r="H46" s="255">
        <f>IF(ISBLANK($A46),"",RANK(G46,G:G,1))</f>
        <v>2</v>
      </c>
      <c r="I46" s="97">
        <f>IF(ISBLANK($B46),"",INDEX('Výsledková listina'!PRINT_AREA,MATCH($B46,'Výsledková listina'!$E:$E,0),12))</f>
        <v>12080</v>
      </c>
      <c r="J46" s="98">
        <f>IF(ISBLANK($B46),"",INDEX('Výsledková listina'!PRINT_AREA,MATCH($B46,'Výsledková listina'!$E:$E,0),13))</f>
        <v>1</v>
      </c>
      <c r="K46" s="252">
        <f>IF(ISBLANK($A46),"",SUM(I46:I48))</f>
        <v>20500</v>
      </c>
      <c r="L46" s="252">
        <f>IF(ISBLANK($A46),"",SUM(J46:J48))</f>
        <v>14</v>
      </c>
      <c r="M46" s="247">
        <f>IF(ISBLANK($A46),"",RANK(L46,L:L,1))</f>
        <v>6</v>
      </c>
      <c r="N46" s="260">
        <f>IF(ISBLANK($A46),"",SUM(F46,K46))</f>
        <v>37720</v>
      </c>
      <c r="O46" s="257">
        <f>IF(ISBLANK($A46),"",SUM(G46,L46))</f>
        <v>24.5</v>
      </c>
      <c r="P46" s="247">
        <f>IF(N46="","",RANK(O46,O:O,1))</f>
        <v>5</v>
      </c>
    </row>
    <row r="47" spans="1:16" ht="12.75" customHeight="1">
      <c r="A47" s="264"/>
      <c r="B47" s="138">
        <v>234</v>
      </c>
      <c r="C47" s="95" t="str">
        <f>IF(ISBLANK($B47),"",INDEX('Výsledková listina'!PRINT_AREA,MATCH($B47,'Výsledková listina'!$E:$E,0),2))</f>
        <v>Kodýdek Jiří</v>
      </c>
      <c r="D47" s="102">
        <f>IF(ISBLANK($B47),"",INDEX('Výsledková listina'!PRINT_AREA,MATCH($B47,'Výsledková listina'!$E:$E,0),8))</f>
        <v>8280</v>
      </c>
      <c r="E47" s="103">
        <f>IF(ISBLANK($B47),"",INDEX('Výsledková listina'!PRINT_AREA,MATCH($B47,'Výsledková listina'!$E:$E,0),9))</f>
        <v>2</v>
      </c>
      <c r="F47" s="253"/>
      <c r="G47" s="253"/>
      <c r="H47" s="248"/>
      <c r="I47" s="102">
        <f>IF(ISBLANK($B47),"",INDEX('Výsledková listina'!PRINT_AREA,MATCH($B47,'Výsledková listina'!$E:$E,0),12))</f>
        <v>880</v>
      </c>
      <c r="J47" s="103">
        <f>IF(ISBLANK($B47),"",INDEX('Výsledková listina'!PRINT_AREA,MATCH($B47,'Výsledková listina'!$E:$E,0),13))</f>
        <v>8</v>
      </c>
      <c r="K47" s="253"/>
      <c r="L47" s="253"/>
      <c r="M47" s="248"/>
      <c r="N47" s="261"/>
      <c r="O47" s="258"/>
      <c r="P47" s="248"/>
    </row>
    <row r="48" spans="1:16" ht="13.5" customHeight="1" thickBot="1">
      <c r="A48" s="265"/>
      <c r="B48" s="139">
        <v>2123</v>
      </c>
      <c r="C48" s="93" t="str">
        <f>IF(ISBLANK($B48),"",INDEX('Výsledková listina'!PRINT_AREA,MATCH($B48,'Výsledková listina'!$E:$E,0),2))</f>
        <v>Jurka Jiří</v>
      </c>
      <c r="D48" s="99">
        <f>IF(ISBLANK($B48),"",INDEX('Výsledková listina'!PRINT_AREA,MATCH($B48,'Výsledková listina'!$E:$E,0),8))</f>
        <v>0</v>
      </c>
      <c r="E48" s="100">
        <f>IF(ISBLANK($B48),"",INDEX('Výsledková listina'!PRINT_AREA,MATCH($B48,'Výsledková listina'!$E:$E,0),9))</f>
        <v>7.5</v>
      </c>
      <c r="F48" s="254"/>
      <c r="G48" s="254"/>
      <c r="H48" s="256"/>
      <c r="I48" s="99">
        <f>IF(ISBLANK($B48),"",INDEX('Výsledková listina'!PRINT_AREA,MATCH($B48,'Výsledková listina'!$E:$E,0),12))</f>
        <v>7540</v>
      </c>
      <c r="J48" s="100">
        <f>IF(ISBLANK($B48),"",INDEX('Výsledková listina'!PRINT_AREA,MATCH($B48,'Výsledková listina'!$E:$E,0),13))</f>
        <v>5</v>
      </c>
      <c r="K48" s="254"/>
      <c r="L48" s="254"/>
      <c r="M48" s="249"/>
      <c r="N48" s="262"/>
      <c r="O48" s="259"/>
      <c r="P48" s="249"/>
    </row>
    <row r="49" spans="1:16" ht="12.75" customHeight="1">
      <c r="A49" s="263" t="s">
        <v>104</v>
      </c>
      <c r="B49" s="137">
        <v>345</v>
      </c>
      <c r="C49" s="94" t="str">
        <f>IF(ISBLANK($B49),"",INDEX('Výsledková listina'!PRINT_AREA,MATCH($B49,'Výsledková listina'!$E:$E,0),2))</f>
        <v>Dušánek Bohuslav</v>
      </c>
      <c r="D49" s="97">
        <f>IF(ISBLANK($B49),"",INDEX('Výsledková listina'!PRINT_AREA,MATCH($B49,'Výsledková listina'!$E:$E,0),8))</f>
        <v>9780</v>
      </c>
      <c r="E49" s="98">
        <f>IF(ISBLANK($B49),"",INDEX('Výsledková listina'!PRINT_AREA,MATCH($B49,'Výsledková listina'!$E:$E,0),9))</f>
        <v>1.5</v>
      </c>
      <c r="F49" s="252">
        <f>IF(ISBLANK($A49),"",SUM(D49:D51))</f>
        <v>11860</v>
      </c>
      <c r="G49" s="252">
        <f>IF(ISBLANK($A49),"",SUM(E49:E51))</f>
        <v>13</v>
      </c>
      <c r="H49" s="255">
        <f>IF(ISBLANK($A49),"",RANK(G49,G:G,1))</f>
        <v>6</v>
      </c>
      <c r="I49" s="97">
        <f>IF(ISBLANK($B49),"",INDEX('Výsledková listina'!PRINT_AREA,MATCH($B49,'Výsledková listina'!$E:$E,0),12))</f>
        <v>10440</v>
      </c>
      <c r="J49" s="98">
        <f>IF(ISBLANK($B49),"",INDEX('Výsledková listina'!PRINT_AREA,MATCH($B49,'Výsledková listina'!$E:$E,0),13))</f>
        <v>3</v>
      </c>
      <c r="K49" s="252">
        <f>IF(ISBLANK($A49),"",SUM(I49:I51))</f>
        <v>13400</v>
      </c>
      <c r="L49" s="252">
        <f>IF(ISBLANK($A49),"",SUM(J49:J51))</f>
        <v>18.5</v>
      </c>
      <c r="M49" s="247">
        <f>IF(ISBLANK($A49),"",RANK(L49,L:L,1))</f>
        <v>14</v>
      </c>
      <c r="N49" s="260">
        <f>IF(ISBLANK($A49),"",SUM(F49,K49))</f>
        <v>25260</v>
      </c>
      <c r="O49" s="257">
        <f>IF(ISBLANK($A49),"",SUM(G49,L49))</f>
        <v>31.5</v>
      </c>
      <c r="P49" s="247">
        <f>IF(N49="","",RANK(O49,O:O,1))</f>
        <v>9</v>
      </c>
    </row>
    <row r="50" spans="1:16" ht="12.75" customHeight="1">
      <c r="A50" s="264"/>
      <c r="B50" s="138">
        <v>2793</v>
      </c>
      <c r="C50" s="95" t="str">
        <f>IF(ISBLANK($B50),"",INDEX('Výsledková listina'!PRINT_AREA,MATCH($B50,'Výsledková listina'!$E:$E,0),2))</f>
        <v>Sičák Pavel</v>
      </c>
      <c r="D50" s="102">
        <f>IF(ISBLANK($B50),"",INDEX('Výsledková listina'!PRINT_AREA,MATCH($B50,'Výsledková listina'!$E:$E,0),8))</f>
        <v>0</v>
      </c>
      <c r="E50" s="103">
        <f>IF(ISBLANK($B50),"",INDEX('Výsledková listina'!PRINT_AREA,MATCH($B50,'Výsledková listina'!$E:$E,0),9))</f>
        <v>6.5</v>
      </c>
      <c r="F50" s="253"/>
      <c r="G50" s="253"/>
      <c r="H50" s="248"/>
      <c r="I50" s="102">
        <f>IF(ISBLANK($B50),"",INDEX('Výsledková listina'!PRINT_AREA,MATCH($B50,'Výsledková listina'!$E:$E,0),12))</f>
        <v>2960</v>
      </c>
      <c r="J50" s="103">
        <f>IF(ISBLANK($B50),"",INDEX('Výsledková listina'!PRINT_AREA,MATCH($B50,'Výsledková listina'!$E:$E,0),13))</f>
        <v>6</v>
      </c>
      <c r="K50" s="253"/>
      <c r="L50" s="253"/>
      <c r="M50" s="248"/>
      <c r="N50" s="261"/>
      <c r="O50" s="258"/>
      <c r="P50" s="248"/>
    </row>
    <row r="51" spans="1:16" ht="13.5" customHeight="1" thickBot="1">
      <c r="A51" s="265"/>
      <c r="B51" s="139">
        <v>3071</v>
      </c>
      <c r="C51" s="93" t="str">
        <f>IF(ISBLANK($B51),"",INDEX('Výsledková listina'!PRINT_AREA,MATCH($B51,'Výsledková listina'!$E:$E,0),2))</f>
        <v>Kadlec Tomáš</v>
      </c>
      <c r="D51" s="99">
        <f>IF(ISBLANK($B51),"",INDEX('Výsledková listina'!PRINT_AREA,MATCH($B51,'Výsledková listina'!$E:$E,0),8))</f>
        <v>2080</v>
      </c>
      <c r="E51" s="100">
        <f>IF(ISBLANK($B51),"",INDEX('Výsledková listina'!PRINT_AREA,MATCH($B51,'Výsledková listina'!$E:$E,0),9))</f>
        <v>5</v>
      </c>
      <c r="F51" s="254"/>
      <c r="G51" s="254"/>
      <c r="H51" s="256"/>
      <c r="I51" s="99">
        <f>IF(ISBLANK($B51),"",INDEX('Výsledková listina'!PRINT_AREA,MATCH($B51,'Výsledková listina'!$E:$E,0),12))</f>
        <v>0</v>
      </c>
      <c r="J51" s="100">
        <f>IF(ISBLANK($B51),"",INDEX('Výsledková listina'!PRINT_AREA,MATCH($B51,'Výsledková listina'!$E:$E,0),13))</f>
        <v>9.5</v>
      </c>
      <c r="K51" s="254"/>
      <c r="L51" s="254"/>
      <c r="M51" s="249"/>
      <c r="N51" s="262"/>
      <c r="O51" s="259"/>
      <c r="P51" s="249"/>
    </row>
    <row r="52" spans="1:16" ht="12.75" customHeight="1">
      <c r="A52" s="263" t="s">
        <v>105</v>
      </c>
      <c r="B52" s="137">
        <v>2373</v>
      </c>
      <c r="C52" s="94" t="str">
        <f>IF(ISBLANK($B52),"",INDEX('Výsledková listina'!PRINT_AREA,MATCH($B52,'Výsledková listina'!$E:$E,0),2))</f>
        <v>Havlíček Petr</v>
      </c>
      <c r="D52" s="97">
        <f>IF(ISBLANK($B52),"",INDEX('Výsledková listina'!PRINT_AREA,MATCH($B52,'Výsledková listina'!$E:$E,0),8))</f>
        <v>0</v>
      </c>
      <c r="E52" s="98">
        <f>IF(ISBLANK($B52),"",INDEX('Výsledková listina'!PRINT_AREA,MATCH($B52,'Výsledková listina'!$E:$E,0),9))</f>
        <v>9.5</v>
      </c>
      <c r="F52" s="252">
        <f>IF(ISBLANK($A52),"",SUM(D52:D54))</f>
        <v>6660</v>
      </c>
      <c r="G52" s="252">
        <f>IF(ISBLANK($A52),"",SUM(E52:E54))</f>
        <v>17</v>
      </c>
      <c r="H52" s="255">
        <f>IF(ISBLANK($A52),"",RANK(G52,G:G,1))</f>
        <v>10</v>
      </c>
      <c r="I52" s="97">
        <f>IF(ISBLANK($B52),"",INDEX('Výsledková listina'!PRINT_AREA,MATCH($B52,'Výsledková listina'!$E:$E,0),12))</f>
        <v>16280</v>
      </c>
      <c r="J52" s="98">
        <f>IF(ISBLANK($B52),"",INDEX('Výsledková listina'!PRINT_AREA,MATCH($B52,'Výsledková listina'!$E:$E,0),13))</f>
        <v>1</v>
      </c>
      <c r="K52" s="252">
        <f>IF(ISBLANK($A52),"",SUM(I52:I54))</f>
        <v>30080</v>
      </c>
      <c r="L52" s="252">
        <f>IF(ISBLANK($A52),"",SUM(J52:J54))</f>
        <v>15</v>
      </c>
      <c r="M52" s="247">
        <f>IF(ISBLANK($A52),"",RANK(L52,L:L,1))</f>
        <v>10</v>
      </c>
      <c r="N52" s="260">
        <f>IF(ISBLANK($A52),"",SUM(F52,K52))</f>
        <v>36740</v>
      </c>
      <c r="O52" s="257">
        <f>IF(ISBLANK($A52),"",SUM(G52,L52))</f>
        <v>32</v>
      </c>
      <c r="P52" s="247">
        <f>IF(N52="","",RANK(O52,O:O,1))</f>
        <v>10</v>
      </c>
    </row>
    <row r="53" spans="1:16" ht="12.75" customHeight="1">
      <c r="A53" s="264"/>
      <c r="B53" s="138">
        <v>2492</v>
      </c>
      <c r="C53" s="95" t="str">
        <f>IF(ISBLANK($B53),"",INDEX('Výsledková listina'!PRINT_AREA,MATCH($B53,'Výsledková listina'!$E:$E,0),2))</f>
        <v>Funda Petr</v>
      </c>
      <c r="D53" s="102">
        <f>IF(ISBLANK($B53),"",INDEX('Výsledková listina'!PRINT_AREA,MATCH($B53,'Výsledková listina'!$E:$E,0),8))</f>
        <v>6660</v>
      </c>
      <c r="E53" s="103">
        <f>IF(ISBLANK($B53),"",INDEX('Výsledková listina'!PRINT_AREA,MATCH($B53,'Výsledková listina'!$E:$E,0),9))</f>
        <v>1</v>
      </c>
      <c r="F53" s="253"/>
      <c r="G53" s="253"/>
      <c r="H53" s="248"/>
      <c r="I53" s="102">
        <f>IF(ISBLANK($B53),"",INDEX('Výsledková listina'!PRINT_AREA,MATCH($B53,'Výsledková listina'!$E:$E,0),12))</f>
        <v>5320</v>
      </c>
      <c r="J53" s="103">
        <f>IF(ISBLANK($B53),"",INDEX('Výsledková listina'!PRINT_AREA,MATCH($B53,'Výsledková listina'!$E:$E,0),13))</f>
        <v>8</v>
      </c>
      <c r="K53" s="253"/>
      <c r="L53" s="253"/>
      <c r="M53" s="248"/>
      <c r="N53" s="261"/>
      <c r="O53" s="258"/>
      <c r="P53" s="248"/>
    </row>
    <row r="54" spans="1:16" ht="13.5" customHeight="1" thickBot="1">
      <c r="A54" s="265"/>
      <c r="B54" s="136">
        <v>2462</v>
      </c>
      <c r="C54" s="70" t="str">
        <f>IF(ISBLANK($B54),"",INDEX('Výsledková listina'!PRINT_AREA,MATCH($B54,'Výsledková listina'!$E:$E,0),2))</f>
        <v>Vodička Milan</v>
      </c>
      <c r="D54" s="86">
        <f>IF(ISBLANK($B54),"",INDEX('Výsledková listina'!PRINT_AREA,MATCH($B54,'Výsledková listina'!$E:$E,0),8))</f>
        <v>0</v>
      </c>
      <c r="E54" s="83">
        <f>IF(ISBLANK($B54),"",INDEX('Výsledková listina'!PRINT_AREA,MATCH($B54,'Výsledková listina'!$E:$E,0),9))</f>
        <v>6.5</v>
      </c>
      <c r="F54" s="254"/>
      <c r="G54" s="254"/>
      <c r="H54" s="256"/>
      <c r="I54" s="117">
        <f>IF(ISBLANK($B54),"",INDEX('Výsledková listina'!PRINT_AREA,MATCH($B54,'Výsledková listina'!$E:$E,0),12))</f>
        <v>8480</v>
      </c>
      <c r="J54" s="118">
        <f>IF(ISBLANK($B54),"",INDEX('Výsledková listina'!PRINT_AREA,MATCH($B54,'Výsledková listina'!$E:$E,0),13))</f>
        <v>6</v>
      </c>
      <c r="K54" s="254"/>
      <c r="L54" s="254"/>
      <c r="M54" s="249"/>
      <c r="N54" s="262"/>
      <c r="O54" s="259"/>
      <c r="P54" s="249"/>
    </row>
    <row r="55" spans="1:16" ht="12.75">
      <c r="A55" s="263" t="s">
        <v>106</v>
      </c>
      <c r="B55" s="137">
        <v>2500</v>
      </c>
      <c r="C55" s="94" t="str">
        <f>IF(ISBLANK($B55),"",INDEX('Výsledková listina'!PRINT_AREA,MATCH($B55,'Výsledková listina'!$E:$E,0),2))</f>
        <v>Zdvořáček David</v>
      </c>
      <c r="D55" s="97">
        <f>IF(ISBLANK($B55),"",INDEX('Výsledková listina'!PRINT_AREA,MATCH($B55,'Výsledková listina'!$E:$E,0),8))</f>
        <v>0</v>
      </c>
      <c r="E55" s="98">
        <f>IF(ISBLANK($B55),"",INDEX('Výsledková listina'!PRINT_AREA,MATCH($B55,'Výsledková listina'!$E:$E,0),9))</f>
        <v>7.5</v>
      </c>
      <c r="F55" s="252">
        <f>IF(ISBLANK($A55),"",SUM(D55:D57))</f>
        <v>0</v>
      </c>
      <c r="G55" s="252">
        <f>IF(ISBLANK($A55),"",SUM(E55:E57))</f>
        <v>26</v>
      </c>
      <c r="H55" s="255">
        <f>IF(ISBLANK($A55),"",RANK(G55,G:G,1))</f>
        <v>20</v>
      </c>
      <c r="I55" s="97">
        <f>IF(ISBLANK($B55),"",INDEX('Výsledková listina'!PRINT_AREA,MATCH($B55,'Výsledková listina'!$E:$E,0),12))</f>
        <v>2840</v>
      </c>
      <c r="J55" s="98">
        <f>IF(ISBLANK($B55),"",INDEX('Výsledková listina'!PRINT_AREA,MATCH($B55,'Výsledková listina'!$E:$E,0),13))</f>
        <v>9</v>
      </c>
      <c r="K55" s="252">
        <f>IF(ISBLANK($A55),"",SUM(I55:I57))</f>
        <v>7400</v>
      </c>
      <c r="L55" s="252">
        <f>IF(ISBLANK($A55),"",SUM(J55:J57))</f>
        <v>25.5</v>
      </c>
      <c r="M55" s="247">
        <f>IF(ISBLANK($A55),"",RANK(L55,L:L,1))</f>
        <v>19</v>
      </c>
      <c r="N55" s="260">
        <f>IF(ISBLANK($A55),"",SUM(F55,K55))</f>
        <v>7400</v>
      </c>
      <c r="O55" s="257">
        <f>IF(ISBLANK($A55),"",SUM(G55,L55))</f>
        <v>51.5</v>
      </c>
      <c r="P55" s="247">
        <f>IF(N55="","",RANK(O55,O:O,1))</f>
        <v>20</v>
      </c>
    </row>
    <row r="56" spans="1:16" ht="12.75">
      <c r="A56" s="264"/>
      <c r="B56" s="138">
        <v>20</v>
      </c>
      <c r="C56" s="95" t="str">
        <f>IF(ISBLANK($B56),"",INDEX('Výsledková listina'!PRINT_AREA,MATCH($B56,'Výsledková listina'!$E:$E,0),2))</f>
        <v>Pliml Jiří</v>
      </c>
      <c r="D56" s="102">
        <f>IF(ISBLANK($B56),"",INDEX('Výsledková listina'!PRINT_AREA,MATCH($B56,'Výsledková listina'!$E:$E,0),8))</f>
        <v>0</v>
      </c>
      <c r="E56" s="103">
        <f>IF(ISBLANK($B56),"",INDEX('Výsledková listina'!PRINT_AREA,MATCH($B56,'Výsledková listina'!$E:$E,0),9))</f>
        <v>8.5</v>
      </c>
      <c r="F56" s="253"/>
      <c r="G56" s="253"/>
      <c r="H56" s="248"/>
      <c r="I56" s="102">
        <f>IF(ISBLANK($B56),"",INDEX('Výsledková listina'!PRINT_AREA,MATCH($B56,'Výsledková listina'!$E:$E,0),12))</f>
        <v>2260</v>
      </c>
      <c r="J56" s="103">
        <f>IF(ISBLANK($B56),"",INDEX('Výsledková listina'!PRINT_AREA,MATCH($B56,'Výsledková listina'!$E:$E,0),13))</f>
        <v>10</v>
      </c>
      <c r="K56" s="253"/>
      <c r="L56" s="253"/>
      <c r="M56" s="248"/>
      <c r="N56" s="261"/>
      <c r="O56" s="258"/>
      <c r="P56" s="248"/>
    </row>
    <row r="57" spans="1:16" ht="13.5" thickBot="1">
      <c r="A57" s="265"/>
      <c r="B57" s="136">
        <v>16</v>
      </c>
      <c r="C57" s="70" t="str">
        <f>IF(ISBLANK($B57),"",INDEX('Výsledková listina'!PRINT_AREA,MATCH($B57,'Výsledková listina'!$E:$E,0),2))</f>
        <v>Skála Petr</v>
      </c>
      <c r="D57" s="86">
        <f>IF(ISBLANK($B57),"",INDEX('Výsledková listina'!PRINT_AREA,MATCH($B57,'Výsledková listina'!$E:$E,0),8))</f>
        <v>0</v>
      </c>
      <c r="E57" s="83">
        <f>IF(ISBLANK($B57),"",INDEX('Výsledková listina'!PRINT_AREA,MATCH($B57,'Výsledková listina'!$E:$E,0),9))</f>
        <v>10</v>
      </c>
      <c r="F57" s="254"/>
      <c r="G57" s="254"/>
      <c r="H57" s="256"/>
      <c r="I57" s="117">
        <f>IF(ISBLANK($B57),"",INDEX('Výsledková listina'!PRINT_AREA,MATCH($B57,'Výsledková listina'!$E:$E,0),12))</f>
        <v>2300</v>
      </c>
      <c r="J57" s="118">
        <f>IF(ISBLANK($B57),"",INDEX('Výsledková listina'!PRINT_AREA,MATCH($B57,'Výsledková listina'!$E:$E,0),13))</f>
        <v>6.5</v>
      </c>
      <c r="K57" s="254"/>
      <c r="L57" s="254"/>
      <c r="M57" s="249"/>
      <c r="N57" s="262"/>
      <c r="O57" s="259"/>
      <c r="P57" s="249"/>
    </row>
    <row r="58" spans="1:16" ht="12.75">
      <c r="A58" s="263" t="s">
        <v>107</v>
      </c>
      <c r="B58" s="137">
        <v>17</v>
      </c>
      <c r="C58" s="94" t="str">
        <f>IF(ISBLANK($B58),"",INDEX('Výsledková listina'!PRINT_AREA,MATCH($B58,'Výsledková listina'!$E:$E,0),2))</f>
        <v>Kuneš Luboš</v>
      </c>
      <c r="D58" s="97">
        <f>IF(ISBLANK($B58),"",INDEX('Výsledková listina'!PRINT_AREA,MATCH($B58,'Výsledková listina'!$E:$E,0),8))</f>
        <v>4260</v>
      </c>
      <c r="E58" s="98">
        <f>IF(ISBLANK($B58),"",INDEX('Výsledková listina'!PRINT_AREA,MATCH($B58,'Výsledková listina'!$E:$E,0),9))</f>
        <v>3</v>
      </c>
      <c r="F58" s="252">
        <f>IF(ISBLANK($A58),"",SUM(D58:D60))</f>
        <v>4260</v>
      </c>
      <c r="G58" s="252">
        <f>IF(ISBLANK($A58),"",SUM(E58:E60))</f>
        <v>18.5</v>
      </c>
      <c r="H58" s="255">
        <f>IF(ISBLANK($A58),"",RANK(G58,G:G,1))</f>
        <v>12</v>
      </c>
      <c r="I58" s="97">
        <f>IF(ISBLANK($B58),"",INDEX('Výsledková listina'!PRINT_AREA,MATCH($B58,'Výsledková listina'!$E:$E,0),12))</f>
        <v>7140</v>
      </c>
      <c r="J58" s="98">
        <f>IF(ISBLANK($B58),"",INDEX('Výsledková listina'!PRINT_AREA,MATCH($B58,'Výsledková listina'!$E:$E,0),13))</f>
        <v>8</v>
      </c>
      <c r="K58" s="252">
        <f>IF(ISBLANK($A58),"",SUM(I58:I60))</f>
        <v>14120</v>
      </c>
      <c r="L58" s="252">
        <f>IF(ISBLANK($A58),"",SUM(J58:J60))</f>
        <v>20.5</v>
      </c>
      <c r="M58" s="247">
        <f>IF(ISBLANK($A58),"",RANK(L58,L:L,1))</f>
        <v>16</v>
      </c>
      <c r="N58" s="260">
        <f>IF(ISBLANK($A58),"",SUM(F58,K58))</f>
        <v>18380</v>
      </c>
      <c r="O58" s="257">
        <f>IF(ISBLANK($A58),"",SUM(G58,L58))</f>
        <v>39</v>
      </c>
      <c r="P58" s="247">
        <f>IF(N58="","",RANK(O58,O:O,1))</f>
        <v>16</v>
      </c>
    </row>
    <row r="59" spans="1:16" ht="12.75">
      <c r="A59" s="264"/>
      <c r="B59" s="138">
        <v>2939</v>
      </c>
      <c r="C59" s="95" t="str">
        <f>IF(ISBLANK($B59),"",INDEX('Výsledková listina'!PRINT_AREA,MATCH($B59,'Výsledková listina'!$E:$E,0),2))</f>
        <v>Matas Miroslav</v>
      </c>
      <c r="D59" s="102">
        <f>IF(ISBLANK($B59),"",INDEX('Výsledková listina'!PRINT_AREA,MATCH($B59,'Výsledková listina'!$E:$E,0),8))</f>
        <v>0</v>
      </c>
      <c r="E59" s="103">
        <f>IF(ISBLANK($B59),"",INDEX('Výsledková listina'!PRINT_AREA,MATCH($B59,'Výsledková listina'!$E:$E,0),9))</f>
        <v>7.5</v>
      </c>
      <c r="F59" s="253"/>
      <c r="G59" s="253"/>
      <c r="H59" s="248"/>
      <c r="I59" s="102">
        <f>IF(ISBLANK($B59),"",INDEX('Výsledková listina'!PRINT_AREA,MATCH($B59,'Výsledková listina'!$E:$E,0),12))</f>
        <v>0</v>
      </c>
      <c r="J59" s="103">
        <f>IF(ISBLANK($B59),"",INDEX('Výsledková listina'!PRINT_AREA,MATCH($B59,'Výsledková listina'!$E:$E,0),13))</f>
        <v>9.5</v>
      </c>
      <c r="K59" s="253"/>
      <c r="L59" s="253"/>
      <c r="M59" s="248"/>
      <c r="N59" s="261"/>
      <c r="O59" s="258"/>
      <c r="P59" s="248"/>
    </row>
    <row r="60" spans="1:16" ht="13.5" thickBot="1">
      <c r="A60" s="265"/>
      <c r="B60" s="136">
        <v>3124</v>
      </c>
      <c r="C60" s="70" t="str">
        <f>IF(ISBLANK($B60),"",INDEX('Výsledková listina'!PRINT_AREA,MATCH($B60,'Výsledková listina'!$E:$E,0),2))</f>
        <v>Čečil Lukáš</v>
      </c>
      <c r="D60" s="86">
        <f>IF(ISBLANK($B60),"",INDEX('Výsledková listina'!PRINT_AREA,MATCH($B60,'Výsledková listina'!$E:$E,0),8))</f>
        <v>0</v>
      </c>
      <c r="E60" s="83">
        <f>IF(ISBLANK($B60),"",INDEX('Výsledková listina'!PRINT_AREA,MATCH($B60,'Výsledková listina'!$E:$E,0),9))</f>
        <v>8</v>
      </c>
      <c r="F60" s="254"/>
      <c r="G60" s="254"/>
      <c r="H60" s="256"/>
      <c r="I60" s="117">
        <f>IF(ISBLANK($B60),"",INDEX('Výsledková listina'!PRINT_AREA,MATCH($B60,'Výsledková listina'!$E:$E,0),12))</f>
        <v>6980</v>
      </c>
      <c r="J60" s="118">
        <f>IF(ISBLANK($B60),"",INDEX('Výsledková listina'!PRINT_AREA,MATCH($B60,'Výsledková listina'!$E:$E,0),13))</f>
        <v>3</v>
      </c>
      <c r="K60" s="254"/>
      <c r="L60" s="254"/>
      <c r="M60" s="249"/>
      <c r="N60" s="262"/>
      <c r="O60" s="259"/>
      <c r="P60" s="249"/>
    </row>
    <row r="61" spans="1:16" ht="12.75">
      <c r="A61" s="263" t="s">
        <v>108</v>
      </c>
      <c r="B61" s="137">
        <v>3052</v>
      </c>
      <c r="C61" s="94" t="str">
        <f>IF(ISBLANK($B61),"",INDEX('Výsledková listina'!PRINT_AREA,MATCH($B61,'Výsledková listina'!$E:$E,0),2))</f>
        <v>Černý Radek</v>
      </c>
      <c r="D61" s="97">
        <f>IF(ISBLANK($B61),"",INDEX('Výsledková listina'!PRINT_AREA,MATCH($B61,'Výsledková listina'!$E:$E,0),8))</f>
        <v>0</v>
      </c>
      <c r="E61" s="98">
        <f>IF(ISBLANK($B61),"",INDEX('Výsledková listina'!PRINT_AREA,MATCH($B61,'Výsledková listina'!$E:$E,0),9))</f>
        <v>8.5</v>
      </c>
      <c r="F61" s="252">
        <f>IF(ISBLANK($A61),"",SUM(D61:D63))</f>
        <v>3460</v>
      </c>
      <c r="G61" s="252">
        <f>IF(ISBLANK($A61),"",SUM(E61:E63))</f>
        <v>18.5</v>
      </c>
      <c r="H61" s="255">
        <f>IF(ISBLANK($A61),"",RANK(G61,G:G,1))</f>
        <v>12</v>
      </c>
      <c r="I61" s="97">
        <f>IF(ISBLANK($B61),"",INDEX('Výsledková listina'!PRINT_AREA,MATCH($B61,'Výsledková listina'!$E:$E,0),12))</f>
        <v>12640</v>
      </c>
      <c r="J61" s="98">
        <f>IF(ISBLANK($B61),"",INDEX('Výsledková listina'!PRINT_AREA,MATCH($B61,'Výsledková listina'!$E:$E,0),13))</f>
        <v>2</v>
      </c>
      <c r="K61" s="252">
        <f>IF(ISBLANK($A61),"",SUM(I61:I63))</f>
        <v>25640</v>
      </c>
      <c r="L61" s="252">
        <f>IF(ISBLANK($A61),"",SUM(J61:J63))</f>
        <v>14</v>
      </c>
      <c r="M61" s="247">
        <f>IF(ISBLANK($A61),"",RANK(L61,L:L,1))</f>
        <v>6</v>
      </c>
      <c r="N61" s="260">
        <f>IF(ISBLANK($A61),"",SUM(F61,K61))</f>
        <v>29100</v>
      </c>
      <c r="O61" s="257">
        <f>IF(ISBLANK($A61),"",SUM(G61,L61))</f>
        <v>32.5</v>
      </c>
      <c r="P61" s="247">
        <f>IF(N61="","",RANK(O61,O:O,1))</f>
        <v>11</v>
      </c>
    </row>
    <row r="62" spans="1:16" ht="12.75">
      <c r="A62" s="264"/>
      <c r="B62" s="138">
        <v>3057</v>
      </c>
      <c r="C62" s="95" t="str">
        <f>IF(ISBLANK($B62),"",INDEX('Výsledková listina'!PRINT_AREA,MATCH($B62,'Výsledková listina'!$E:$E,0),2))</f>
        <v>Ševčík Ladislav</v>
      </c>
      <c r="D62" s="102">
        <f>IF(ISBLANK($B62),"",INDEX('Výsledková listina'!PRINT_AREA,MATCH($B62,'Výsledková listina'!$E:$E,0),8))</f>
        <v>1160</v>
      </c>
      <c r="E62" s="103">
        <f>IF(ISBLANK($B62),"",INDEX('Výsledková listina'!PRINT_AREA,MATCH($B62,'Výsledková listina'!$E:$E,0),9))</f>
        <v>1</v>
      </c>
      <c r="F62" s="253"/>
      <c r="G62" s="253"/>
      <c r="H62" s="248"/>
      <c r="I62" s="102">
        <f>IF(ISBLANK($B62),"",INDEX('Výsledková listina'!PRINT_AREA,MATCH($B62,'Výsledková listina'!$E:$E,0),12))</f>
        <v>5700</v>
      </c>
      <c r="J62" s="103">
        <f>IF(ISBLANK($B62),"",INDEX('Výsledková listina'!PRINT_AREA,MATCH($B62,'Výsledková listina'!$E:$E,0),13))</f>
        <v>5</v>
      </c>
      <c r="K62" s="253"/>
      <c r="L62" s="253"/>
      <c r="M62" s="248"/>
      <c r="N62" s="261"/>
      <c r="O62" s="258"/>
      <c r="P62" s="248"/>
    </row>
    <row r="63" spans="1:16" ht="13.5" thickBot="1">
      <c r="A63" s="265"/>
      <c r="B63" s="136">
        <v>3055</v>
      </c>
      <c r="C63" s="70" t="str">
        <f>IF(ISBLANK($B63),"",INDEX('Výsledková listina'!PRINT_AREA,MATCH($B63,'Výsledková listina'!$E:$E,0),2))</f>
        <v>Oliva Vladimír</v>
      </c>
      <c r="D63" s="86">
        <f>IF(ISBLANK($B63),"",INDEX('Výsledková listina'!PRINT_AREA,MATCH($B63,'Výsledková listina'!$E:$E,0),8))</f>
        <v>2300</v>
      </c>
      <c r="E63" s="83">
        <f>IF(ISBLANK($B63),"",INDEX('Výsledková listina'!PRINT_AREA,MATCH($B63,'Výsledková listina'!$E:$E,0),9))</f>
        <v>9</v>
      </c>
      <c r="F63" s="254"/>
      <c r="G63" s="254"/>
      <c r="H63" s="256"/>
      <c r="I63" s="117">
        <f>IF(ISBLANK($B63),"",INDEX('Výsledková listina'!PRINT_AREA,MATCH($B63,'Výsledková listina'!$E:$E,0),12))</f>
        <v>7300</v>
      </c>
      <c r="J63" s="118">
        <f>IF(ISBLANK($B63),"",INDEX('Výsledková listina'!PRINT_AREA,MATCH($B63,'Výsledková listina'!$E:$E,0),13))</f>
        <v>7</v>
      </c>
      <c r="K63" s="254"/>
      <c r="L63" s="254"/>
      <c r="M63" s="249"/>
      <c r="N63" s="262"/>
      <c r="O63" s="259"/>
      <c r="P63" s="249"/>
    </row>
    <row r="64" spans="1:16" ht="12.75">
      <c r="A64" s="263" t="s">
        <v>109</v>
      </c>
      <c r="B64" s="137">
        <v>3082</v>
      </c>
      <c r="C64" s="94" t="str">
        <f>IF(ISBLANK($B64),"",INDEX('Výsledková listina'!PRINT_AREA,MATCH($B64,'Výsledková listina'!$E:$E,0),2))</f>
        <v>Nocar Pavel</v>
      </c>
      <c r="D64" s="97">
        <f>IF(ISBLANK($B64),"",INDEX('Výsledková listina'!PRINT_AREA,MATCH($B64,'Výsledková listina'!$E:$E,0),8))</f>
        <v>100</v>
      </c>
      <c r="E64" s="98">
        <f>IF(ISBLANK($B64),"",INDEX('Výsledková listina'!PRINT_AREA,MATCH($B64,'Výsledková listina'!$E:$E,0),9))</f>
        <v>5</v>
      </c>
      <c r="F64" s="252">
        <f>IF(ISBLANK($A64),"",SUM(D64:D66))</f>
        <v>15840</v>
      </c>
      <c r="G64" s="252">
        <f>IF(ISBLANK($A64),"",SUM(E64:E66))</f>
        <v>7.5</v>
      </c>
      <c r="H64" s="255">
        <f>IF(ISBLANK($A64),"",RANK(G64,G:G,1))</f>
        <v>1</v>
      </c>
      <c r="I64" s="97">
        <f>IF(ISBLANK($B64),"",INDEX('Výsledková listina'!PRINT_AREA,MATCH($B64,'Výsledková listina'!$E:$E,0),12))</f>
        <v>2480</v>
      </c>
      <c r="J64" s="98">
        <f>IF(ISBLANK($B64),"",INDEX('Výsledková listina'!PRINT_AREA,MATCH($B64,'Výsledková listina'!$E:$E,0),13))</f>
        <v>7</v>
      </c>
      <c r="K64" s="252">
        <f>IF(ISBLANK($A64),"",SUM(I64:I66))</f>
        <v>16940</v>
      </c>
      <c r="L64" s="252">
        <f>IF(ISBLANK($A64),"",SUM(J64:J66))</f>
        <v>16</v>
      </c>
      <c r="M64" s="247">
        <f>IF(ISBLANK($A64),"",RANK(L64,L:L,1))</f>
        <v>11</v>
      </c>
      <c r="N64" s="260">
        <f>IF(ISBLANK($A64),"",SUM(F64,K64))</f>
        <v>32780</v>
      </c>
      <c r="O64" s="257">
        <f>IF(ISBLANK($A64),"",SUM(G64,L64))</f>
        <v>23.5</v>
      </c>
      <c r="P64" s="247">
        <f>IF(N64="","",RANK(O64,O:O,1))</f>
        <v>4</v>
      </c>
    </row>
    <row r="65" spans="1:16" ht="12.75">
      <c r="A65" s="264"/>
      <c r="B65" s="138">
        <v>2621</v>
      </c>
      <c r="C65" s="95" t="str">
        <f>IF(ISBLANK($B65),"",INDEX('Výsledková listina'!PRINT_AREA,MATCH($B65,'Výsledková listina'!$E:$E,0),2))</f>
        <v>Kříž Petr</v>
      </c>
      <c r="D65" s="102">
        <f>IF(ISBLANK($B65),"",INDEX('Výsledková listina'!PRINT_AREA,MATCH($B65,'Výsledková listina'!$E:$E,0),8))</f>
        <v>9780</v>
      </c>
      <c r="E65" s="103">
        <f>IF(ISBLANK($B65),"",INDEX('Výsledková listina'!PRINT_AREA,MATCH($B65,'Výsledková listina'!$E:$E,0),9))</f>
        <v>1.5</v>
      </c>
      <c r="F65" s="253"/>
      <c r="G65" s="253"/>
      <c r="H65" s="248"/>
      <c r="I65" s="102">
        <f>IF(ISBLANK($B65),"",INDEX('Výsledková listina'!PRINT_AREA,MATCH($B65,'Výsledková listina'!$E:$E,0),12))</f>
        <v>13020</v>
      </c>
      <c r="J65" s="103">
        <f>IF(ISBLANK($B65),"",INDEX('Výsledková listina'!PRINT_AREA,MATCH($B65,'Výsledková listina'!$E:$E,0),13))</f>
        <v>1</v>
      </c>
      <c r="K65" s="253"/>
      <c r="L65" s="253"/>
      <c r="M65" s="248"/>
      <c r="N65" s="261"/>
      <c r="O65" s="258"/>
      <c r="P65" s="248"/>
    </row>
    <row r="66" spans="1:16" ht="13.5" thickBot="1">
      <c r="A66" s="265"/>
      <c r="B66" s="136">
        <v>2646</v>
      </c>
      <c r="C66" s="70" t="str">
        <f>IF(ISBLANK($B66),"",INDEX('Výsledková listina'!PRINT_AREA,MATCH($B66,'Výsledková listina'!$E:$E,0),2))</f>
        <v>Soukup Michal</v>
      </c>
      <c r="D66" s="86">
        <f>IF(ISBLANK($B66),"",INDEX('Výsledková listina'!PRINT_AREA,MATCH($B66,'Výsledková listina'!$E:$E,0),8))</f>
        <v>5960</v>
      </c>
      <c r="E66" s="83">
        <f>IF(ISBLANK($B66),"",INDEX('Výsledková listina'!PRINT_AREA,MATCH($B66,'Výsledková listina'!$E:$E,0),9))</f>
        <v>1</v>
      </c>
      <c r="F66" s="254"/>
      <c r="G66" s="254"/>
      <c r="H66" s="256"/>
      <c r="I66" s="117">
        <f>IF(ISBLANK($B66),"",INDEX('Výsledková listina'!PRINT_AREA,MATCH($B66,'Výsledková listina'!$E:$E,0),12))</f>
        <v>1440</v>
      </c>
      <c r="J66" s="118">
        <f>IF(ISBLANK($B66),"",INDEX('Výsledková listina'!PRINT_AREA,MATCH($B66,'Výsledková listina'!$E:$E,0),13))</f>
        <v>8</v>
      </c>
      <c r="K66" s="254"/>
      <c r="L66" s="254"/>
      <c r="M66" s="249"/>
      <c r="N66" s="262"/>
      <c r="O66" s="259"/>
      <c r="P66" s="249"/>
    </row>
    <row r="67" spans="1:16" ht="0.75" customHeight="1">
      <c r="A67" s="250"/>
      <c r="B67" s="96"/>
      <c r="C67" s="94">
        <f>IF(ISBLANK($B67),"",INDEX('Výsledková listina'!PRINT_AREA,MATCH($B67,'Výsledková listina'!$E:$E,0),2))</f>
      </c>
      <c r="D67" s="97">
        <f>IF(ISBLANK($B67),"",INDEX('Výsledková listina'!PRINT_AREA,MATCH($B67,'Výsledková listina'!$E:$E,0),8))</f>
      </c>
      <c r="E67" s="98">
        <f>IF(ISBLANK($B67),"",INDEX('Výsledková listina'!PRINT_AREA,MATCH($B67,'Výsledková listina'!$E:$E,0),9))</f>
      </c>
      <c r="F67" s="252">
        <f>IF(ISBLANK($A67),"",SUM(D67:D69))</f>
      </c>
      <c r="G67" s="252">
        <f>IF(ISBLANK($A67),"",SUM(E67:E69))</f>
      </c>
      <c r="H67" s="255">
        <f>IF(ISBLANK($A67),"",RANK(G67,G:G,1))</f>
      </c>
      <c r="I67" s="97">
        <f>IF(ISBLANK($B67),"",INDEX('Výsledková listina'!PRINT_AREA,MATCH($B67,'Výsledková listina'!$E:$E,0),12))</f>
      </c>
      <c r="J67" s="98">
        <f>IF(ISBLANK($B67),"",INDEX('Výsledková listina'!PRINT_AREA,MATCH($B67,'Výsledková listina'!$E:$E,0),13))</f>
      </c>
      <c r="K67" s="252">
        <f>IF(ISBLANK($A67),"",SUM(I67:I69))</f>
      </c>
      <c r="L67" s="252">
        <f>IF(ISBLANK($A67),"",SUM(J67:J69))</f>
      </c>
      <c r="M67" s="247">
        <f>IF(ISBLANK($A67),"",RANK(L67,L:L,1))</f>
      </c>
      <c r="N67" s="260">
        <f>IF(ISBLANK($A67),"",SUM(F67,K67))</f>
      </c>
      <c r="O67" s="257">
        <f>IF(ISBLANK($A67),"",SUM(G67,L67))</f>
      </c>
      <c r="P67" s="247">
        <f>IF(N67="","",RANK(O67,O:O,1))</f>
      </c>
    </row>
    <row r="68" spans="1:16" ht="12.75" hidden="1">
      <c r="A68" s="251"/>
      <c r="B68" s="101"/>
      <c r="C68" s="95">
        <f>IF(ISBLANK($B68),"",INDEX('Výsledková listina'!PRINT_AREA,MATCH($B68,'Výsledková listina'!$E:$E,0),2))</f>
      </c>
      <c r="D68" s="102">
        <f>IF(ISBLANK($B68),"",INDEX('Výsledková listina'!PRINT_AREA,MATCH($B68,'Výsledková listina'!$E:$E,0),8))</f>
      </c>
      <c r="E68" s="103">
        <f>IF(ISBLANK($B68),"",INDEX('Výsledková listina'!PRINT_AREA,MATCH($B68,'Výsledková listina'!$E:$E,0),9))</f>
      </c>
      <c r="F68" s="253"/>
      <c r="G68" s="253"/>
      <c r="H68" s="248"/>
      <c r="I68" s="102">
        <f>IF(ISBLANK($B68),"",INDEX('Výsledková listina'!PRINT_AREA,MATCH($B68,'Výsledková listina'!$E:$E,0),12))</f>
      </c>
      <c r="J68" s="103">
        <f>IF(ISBLANK($B68),"",INDEX('Výsledková listina'!PRINT_AREA,MATCH($B68,'Výsledková listina'!$E:$E,0),13))</f>
      </c>
      <c r="K68" s="253"/>
      <c r="L68" s="253"/>
      <c r="M68" s="248"/>
      <c r="N68" s="261"/>
      <c r="O68" s="258"/>
      <c r="P68" s="248"/>
    </row>
    <row r="69" spans="1:16" ht="11.25" customHeight="1" hidden="1" thickBot="1">
      <c r="A69" s="229"/>
      <c r="B69" s="82"/>
      <c r="C69" s="70">
        <f>IF(ISBLANK($B69),"",INDEX('Výsledková listina'!PRINT_AREA,MATCH($B69,'Výsledková listina'!$E:$E,0),2))</f>
      </c>
      <c r="D69" s="86">
        <f>IF(ISBLANK($B69),"",INDEX('Výsledková listina'!PRINT_AREA,MATCH($B69,'Výsledková listina'!$E:$E,0),8))</f>
      </c>
      <c r="E69" s="83">
        <f>IF(ISBLANK($B69),"",INDEX('Výsledková listina'!PRINT_AREA,MATCH($B69,'Výsledková listina'!$E:$E,0),9))</f>
      </c>
      <c r="F69" s="254"/>
      <c r="G69" s="254"/>
      <c r="H69" s="256"/>
      <c r="I69" s="117">
        <f>IF(ISBLANK($B69),"",INDEX('Výsledková listina'!PRINT_AREA,MATCH($B69,'Výsledková listina'!$E:$E,0),12))</f>
      </c>
      <c r="J69" s="118">
        <f>IF(ISBLANK($B69),"",INDEX('Výsledková listina'!PRINT_AREA,MATCH($B69,'Výsledková listina'!$E:$E,0),13))</f>
      </c>
      <c r="K69" s="254"/>
      <c r="L69" s="254"/>
      <c r="M69" s="249"/>
      <c r="N69" s="262"/>
      <c r="O69" s="259"/>
      <c r="P69" s="249"/>
    </row>
    <row r="70" spans="1:16" ht="12.75" hidden="1">
      <c r="A70" s="250"/>
      <c r="B70" s="96"/>
      <c r="C70" s="94">
        <f>IF(ISBLANK($B70),"",INDEX('Výsledková listina'!PRINT_AREA,MATCH($B70,'Výsledková listina'!$E:$E,0),2))</f>
      </c>
      <c r="D70" s="97">
        <f>IF(ISBLANK($B70),"",INDEX('Výsledková listina'!PRINT_AREA,MATCH($B70,'Výsledková listina'!$E:$E,0),8))</f>
      </c>
      <c r="E70" s="98">
        <f>IF(ISBLANK($B70),"",INDEX('Výsledková listina'!PRINT_AREA,MATCH($B70,'Výsledková listina'!$E:$E,0),9))</f>
      </c>
      <c r="F70" s="252">
        <f>IF(ISBLANK($A70),"",SUM(D70:D72))</f>
      </c>
      <c r="G70" s="252">
        <f>IF(ISBLANK($A70),"",SUM(E70:E72))</f>
      </c>
      <c r="H70" s="255">
        <f>IF(ISBLANK($A70),"",RANK(G70,G:G,1))</f>
      </c>
      <c r="I70" s="97">
        <f>IF(ISBLANK($B70),"",INDEX('Výsledková listina'!PRINT_AREA,MATCH($B70,'Výsledková listina'!$E:$E,0),12))</f>
      </c>
      <c r="J70" s="98">
        <f>IF(ISBLANK($B70),"",INDEX('Výsledková listina'!PRINT_AREA,MATCH($B70,'Výsledková listina'!$E:$E,0),13))</f>
      </c>
      <c r="K70" s="252">
        <f>IF(ISBLANK($A70),"",SUM(I70:I72))</f>
      </c>
      <c r="L70" s="252">
        <f>IF(ISBLANK($A70),"",SUM(J70:J72))</f>
      </c>
      <c r="M70" s="247">
        <f>IF(ISBLANK($A70),"",RANK(L70,L:L,1))</f>
      </c>
      <c r="N70" s="260">
        <f>IF(ISBLANK($A70),"",SUM(F70,K70))</f>
      </c>
      <c r="O70" s="257">
        <f>IF(ISBLANK($A70),"",SUM(G70,L70))</f>
      </c>
      <c r="P70" s="247">
        <f>IF(N70="","",RANK(O70,O:O,1))</f>
      </c>
    </row>
    <row r="71" spans="1:16" ht="12.75" hidden="1">
      <c r="A71" s="251"/>
      <c r="B71" s="101"/>
      <c r="C71" s="95">
        <f>IF(ISBLANK($B71),"",INDEX('Výsledková listina'!PRINT_AREA,MATCH($B71,'Výsledková listina'!$E:$E,0),2))</f>
      </c>
      <c r="D71" s="102">
        <f>IF(ISBLANK($B71),"",INDEX('Výsledková listina'!PRINT_AREA,MATCH($B71,'Výsledková listina'!$E:$E,0),8))</f>
      </c>
      <c r="E71" s="103">
        <f>IF(ISBLANK($B71),"",INDEX('Výsledková listina'!PRINT_AREA,MATCH($B71,'Výsledková listina'!$E:$E,0),9))</f>
      </c>
      <c r="F71" s="253"/>
      <c r="G71" s="253"/>
      <c r="H71" s="248"/>
      <c r="I71" s="102">
        <f>IF(ISBLANK($B71),"",INDEX('Výsledková listina'!PRINT_AREA,MATCH($B71,'Výsledková listina'!$E:$E,0),12))</f>
      </c>
      <c r="J71" s="103">
        <f>IF(ISBLANK($B71),"",INDEX('Výsledková listina'!PRINT_AREA,MATCH($B71,'Výsledková listina'!$E:$E,0),13))</f>
      </c>
      <c r="K71" s="253"/>
      <c r="L71" s="253"/>
      <c r="M71" s="248"/>
      <c r="N71" s="261"/>
      <c r="O71" s="258"/>
      <c r="P71" s="248"/>
    </row>
    <row r="72" spans="1:16" ht="12.75" customHeight="1" hidden="1" thickBot="1">
      <c r="A72" s="229"/>
      <c r="B72" s="82"/>
      <c r="C72" s="70">
        <f>IF(ISBLANK($B72),"",INDEX('Výsledková listina'!PRINT_AREA,MATCH($B72,'Výsledková listina'!$E:$E,0),2))</f>
      </c>
      <c r="D72" s="86">
        <f>IF(ISBLANK($B72),"",INDEX('Výsledková listina'!PRINT_AREA,MATCH($B72,'Výsledková listina'!$E:$E,0),8))</f>
      </c>
      <c r="E72" s="83">
        <f>IF(ISBLANK($B72),"",INDEX('Výsledková listina'!PRINT_AREA,MATCH($B72,'Výsledková listina'!$E:$E,0),9))</f>
      </c>
      <c r="F72" s="254"/>
      <c r="G72" s="254"/>
      <c r="H72" s="256"/>
      <c r="I72" s="117">
        <f>IF(ISBLANK($B72),"",INDEX('Výsledková listina'!PRINT_AREA,MATCH($B72,'Výsledková listina'!$E:$E,0),12))</f>
      </c>
      <c r="J72" s="118">
        <f>IF(ISBLANK($B72),"",INDEX('Výsledková listina'!PRINT_AREA,MATCH($B72,'Výsledková listina'!$E:$E,0),13))</f>
      </c>
      <c r="K72" s="254"/>
      <c r="L72" s="254"/>
      <c r="M72" s="249"/>
      <c r="N72" s="262"/>
      <c r="O72" s="259"/>
      <c r="P72" s="249"/>
    </row>
    <row r="73" spans="1:16" ht="12.75" hidden="1">
      <c r="A73" s="250"/>
      <c r="B73" s="96"/>
      <c r="C73" s="94">
        <f>IF(ISBLANK($B73),"",INDEX('Výsledková listina'!PRINT_AREA,MATCH($B73,'Výsledková listina'!$E:$E,0),2))</f>
      </c>
      <c r="D73" s="97">
        <f>IF(ISBLANK($B73),"",INDEX('Výsledková listina'!PRINT_AREA,MATCH($B73,'Výsledková listina'!$E:$E,0),8))</f>
      </c>
      <c r="E73" s="98">
        <f>IF(ISBLANK($B73),"",INDEX('Výsledková listina'!PRINT_AREA,MATCH($B73,'Výsledková listina'!$E:$E,0),9))</f>
      </c>
      <c r="F73" s="252">
        <f>IF(ISBLANK($A73),"",SUM(D73:D75))</f>
      </c>
      <c r="G73" s="252">
        <f>IF(ISBLANK($A73),"",SUM(E73:E75))</f>
      </c>
      <c r="H73" s="255">
        <f>IF(ISBLANK($A73),"",RANK(G73,G:G,1))</f>
      </c>
      <c r="I73" s="97">
        <f>IF(ISBLANK($B73),"",INDEX('Výsledková listina'!PRINT_AREA,MATCH($B73,'Výsledková listina'!$E:$E,0),12))</f>
      </c>
      <c r="J73" s="98">
        <f>IF(ISBLANK($B73),"",INDEX('Výsledková listina'!PRINT_AREA,MATCH($B73,'Výsledková listina'!$E:$E,0),13))</f>
      </c>
      <c r="K73" s="252">
        <f>IF(ISBLANK($A73),"",SUM(I73:I75))</f>
      </c>
      <c r="L73" s="252">
        <f>IF(ISBLANK($A73),"",SUM(J73:J75))</f>
      </c>
      <c r="M73" s="247">
        <f>IF(ISBLANK($A73),"",RANK(L73,L:L,1))</f>
      </c>
      <c r="N73" s="260">
        <f>IF(ISBLANK($A73),"",SUM(F73,K73))</f>
      </c>
      <c r="O73" s="257">
        <f>IF(ISBLANK($A73),"",SUM(G73,L73))</f>
      </c>
      <c r="P73" s="247">
        <f>IF(N73="","",RANK(O73,O:O,1))</f>
      </c>
    </row>
    <row r="74" spans="1:16" ht="12.75" hidden="1">
      <c r="A74" s="251"/>
      <c r="B74" s="101"/>
      <c r="C74" s="95">
        <f>IF(ISBLANK($B74),"",INDEX('Výsledková listina'!PRINT_AREA,MATCH($B74,'Výsledková listina'!$E:$E,0),2))</f>
      </c>
      <c r="D74" s="102">
        <f>IF(ISBLANK($B74),"",INDEX('Výsledková listina'!PRINT_AREA,MATCH($B74,'Výsledková listina'!$E:$E,0),8))</f>
      </c>
      <c r="E74" s="103">
        <f>IF(ISBLANK($B74),"",INDEX('Výsledková listina'!PRINT_AREA,MATCH($B74,'Výsledková listina'!$E:$E,0),9))</f>
      </c>
      <c r="F74" s="253"/>
      <c r="G74" s="253"/>
      <c r="H74" s="248"/>
      <c r="I74" s="102">
        <f>IF(ISBLANK($B74),"",INDEX('Výsledková listina'!PRINT_AREA,MATCH($B74,'Výsledková listina'!$E:$E,0),12))</f>
      </c>
      <c r="J74" s="103">
        <f>IF(ISBLANK($B74),"",INDEX('Výsledková listina'!PRINT_AREA,MATCH($B74,'Výsledková listina'!$E:$E,0),13))</f>
      </c>
      <c r="K74" s="253"/>
      <c r="L74" s="253"/>
      <c r="M74" s="248"/>
      <c r="N74" s="261"/>
      <c r="O74" s="258"/>
      <c r="P74" s="248"/>
    </row>
    <row r="75" spans="1:16" ht="13.5" hidden="1" thickBot="1">
      <c r="A75" s="229"/>
      <c r="B75" s="82"/>
      <c r="C75" s="70">
        <f>IF(ISBLANK($B75),"",INDEX('Výsledková listina'!PRINT_AREA,MATCH($B75,'Výsledková listina'!$E:$E,0),2))</f>
      </c>
      <c r="D75" s="86">
        <f>IF(ISBLANK($B75),"",INDEX('Výsledková listina'!PRINT_AREA,MATCH($B75,'Výsledková listina'!$E:$E,0),8))</f>
      </c>
      <c r="E75" s="83">
        <f>IF(ISBLANK($B75),"",INDEX('Výsledková listina'!PRINT_AREA,MATCH($B75,'Výsledková listina'!$E:$E,0),9))</f>
      </c>
      <c r="F75" s="254"/>
      <c r="G75" s="254"/>
      <c r="H75" s="256"/>
      <c r="I75" s="117">
        <f>IF(ISBLANK($B75),"",INDEX('Výsledková listina'!PRINT_AREA,MATCH($B75,'Výsledková listina'!$E:$E,0),12))</f>
      </c>
      <c r="J75" s="118">
        <f>IF(ISBLANK($B75),"",INDEX('Výsledková listina'!PRINT_AREA,MATCH($B75,'Výsledková listina'!$E:$E,0),13))</f>
      </c>
      <c r="K75" s="254"/>
      <c r="L75" s="254"/>
      <c r="M75" s="249"/>
      <c r="N75" s="262"/>
      <c r="O75" s="259"/>
      <c r="P75" s="249"/>
    </row>
    <row r="76" spans="1:16" ht="12.75" hidden="1">
      <c r="A76" s="250"/>
      <c r="B76" s="96"/>
      <c r="C76" s="94">
        <f>IF(ISBLANK($B76),"",INDEX('Výsledková listina'!PRINT_AREA,MATCH($B76,'Výsledková listina'!$E:$E,0),2))</f>
      </c>
      <c r="D76" s="97">
        <f>IF(ISBLANK($B76),"",INDEX('Výsledková listina'!PRINT_AREA,MATCH($B76,'Výsledková listina'!$E:$E,0),8))</f>
      </c>
      <c r="E76" s="98">
        <f>IF(ISBLANK($B76),"",INDEX('Výsledková listina'!PRINT_AREA,MATCH($B76,'Výsledková listina'!$E:$E,0),9))</f>
      </c>
      <c r="F76" s="252">
        <f>IF(ISBLANK($A76),"",SUM(D76:D78))</f>
      </c>
      <c r="G76" s="252">
        <f>IF(ISBLANK($A76),"",SUM(E76:E78))</f>
      </c>
      <c r="H76" s="255">
        <f>IF(ISBLANK($A76),"",RANK(G76,G:G,1))</f>
      </c>
      <c r="I76" s="97">
        <f>IF(ISBLANK($B76),"",INDEX('Výsledková listina'!PRINT_AREA,MATCH($B76,'Výsledková listina'!$E:$E,0),12))</f>
      </c>
      <c r="J76" s="98">
        <f>IF(ISBLANK($B76),"",INDEX('Výsledková listina'!PRINT_AREA,MATCH($B76,'Výsledková listina'!$E:$E,0),13))</f>
      </c>
      <c r="K76" s="252">
        <f>IF(ISBLANK($A76),"",SUM(I76:I78))</f>
      </c>
      <c r="L76" s="252">
        <f>IF(ISBLANK($A76),"",SUM(J76:J78))</f>
      </c>
      <c r="M76" s="247">
        <f>IF(ISBLANK($A76),"",RANK(L76,L:L,1))</f>
      </c>
      <c r="N76" s="260">
        <f>IF(ISBLANK($A76),"",SUM(F76,K76))</f>
      </c>
      <c r="O76" s="257">
        <f>IF(ISBLANK($A76),"",SUM(G76,L76))</f>
      </c>
      <c r="P76" s="247">
        <f>IF(N76="","",RANK(O76,O:O,1))</f>
      </c>
    </row>
    <row r="77" spans="1:16" ht="12.75" hidden="1">
      <c r="A77" s="251"/>
      <c r="B77" s="101"/>
      <c r="C77" s="95">
        <f>IF(ISBLANK($B77),"",INDEX('Výsledková listina'!PRINT_AREA,MATCH($B77,'Výsledková listina'!$E:$E,0),2))</f>
      </c>
      <c r="D77" s="102">
        <f>IF(ISBLANK($B77),"",INDEX('Výsledková listina'!PRINT_AREA,MATCH($B77,'Výsledková listina'!$E:$E,0),8))</f>
      </c>
      <c r="E77" s="103">
        <f>IF(ISBLANK($B77),"",INDEX('Výsledková listina'!PRINT_AREA,MATCH($B77,'Výsledková listina'!$E:$E,0),9))</f>
      </c>
      <c r="F77" s="253"/>
      <c r="G77" s="253"/>
      <c r="H77" s="248"/>
      <c r="I77" s="102">
        <f>IF(ISBLANK($B77),"",INDEX('Výsledková listina'!PRINT_AREA,MATCH($B77,'Výsledková listina'!$E:$E,0),12))</f>
      </c>
      <c r="J77" s="103">
        <f>IF(ISBLANK($B77),"",INDEX('Výsledková listina'!PRINT_AREA,MATCH($B77,'Výsledková listina'!$E:$E,0),13))</f>
      </c>
      <c r="K77" s="253"/>
      <c r="L77" s="253"/>
      <c r="M77" s="248"/>
      <c r="N77" s="261"/>
      <c r="O77" s="258"/>
      <c r="P77" s="248"/>
    </row>
    <row r="78" spans="1:16" ht="13.5" hidden="1" thickBot="1">
      <c r="A78" s="229"/>
      <c r="B78" s="82"/>
      <c r="C78" s="70">
        <f>IF(ISBLANK($B78),"",INDEX('Výsledková listina'!PRINT_AREA,MATCH($B78,'Výsledková listina'!$E:$E,0),2))</f>
      </c>
      <c r="D78" s="86">
        <f>IF(ISBLANK($B78),"",INDEX('Výsledková listina'!PRINT_AREA,MATCH($B78,'Výsledková listina'!$E:$E,0),8))</f>
      </c>
      <c r="E78" s="83">
        <f>IF(ISBLANK($B78),"",INDEX('Výsledková listina'!PRINT_AREA,MATCH($B78,'Výsledková listina'!$E:$E,0),9))</f>
      </c>
      <c r="F78" s="254"/>
      <c r="G78" s="254"/>
      <c r="H78" s="256"/>
      <c r="I78" s="117">
        <f>IF(ISBLANK($B78),"",INDEX('Výsledková listina'!PRINT_AREA,MATCH($B78,'Výsledková listina'!$E:$E,0),12))</f>
      </c>
      <c r="J78" s="118">
        <f>IF(ISBLANK($B78),"",INDEX('Výsledková listina'!PRINT_AREA,MATCH($B78,'Výsledková listina'!$E:$E,0),13))</f>
      </c>
      <c r="K78" s="254"/>
      <c r="L78" s="254"/>
      <c r="M78" s="249"/>
      <c r="N78" s="262"/>
      <c r="O78" s="259"/>
      <c r="P78" s="249"/>
    </row>
    <row r="79" spans="1:16" ht="12.75" hidden="1">
      <c r="A79" s="250"/>
      <c r="B79" s="96"/>
      <c r="C79" s="94">
        <f>IF(ISBLANK($B79),"",INDEX('Výsledková listina'!PRINT_AREA,MATCH($B79,'Výsledková listina'!$E:$E,0),2))</f>
      </c>
      <c r="D79" s="97">
        <f>IF(ISBLANK($B79),"",INDEX('Výsledková listina'!PRINT_AREA,MATCH($B79,'Výsledková listina'!$E:$E,0),8))</f>
      </c>
      <c r="E79" s="98">
        <f>IF(ISBLANK($B79),"",INDEX('Výsledková listina'!PRINT_AREA,MATCH($B79,'Výsledková listina'!$E:$E,0),9))</f>
      </c>
      <c r="F79" s="252">
        <f>IF(ISBLANK($A79),"",SUM(D79:D81))</f>
      </c>
      <c r="G79" s="252">
        <f>IF(ISBLANK($A79),"",SUM(E79:E81))</f>
      </c>
      <c r="H79" s="255">
        <f>IF(ISBLANK($A79),"",RANK(G79,G:G,1))</f>
      </c>
      <c r="I79" s="97">
        <f>IF(ISBLANK($B79),"",INDEX('Výsledková listina'!PRINT_AREA,MATCH($B79,'Výsledková listina'!$E:$E,0),12))</f>
      </c>
      <c r="J79" s="98">
        <f>IF(ISBLANK($B79),"",INDEX('Výsledková listina'!PRINT_AREA,MATCH($B79,'Výsledková listina'!$E:$E,0),13))</f>
      </c>
      <c r="K79" s="252">
        <f>IF(ISBLANK($A79),"",SUM(I79:I81))</f>
      </c>
      <c r="L79" s="252">
        <f>IF(ISBLANK($A79),"",SUM(J79:J81))</f>
      </c>
      <c r="M79" s="247">
        <f>IF(ISBLANK($A79),"",RANK(L79,L:L,1))</f>
      </c>
      <c r="N79" s="260">
        <f>IF(ISBLANK($A79),"",SUM(F79,K79))</f>
      </c>
      <c r="O79" s="257">
        <f>IF(ISBLANK($A79),"",SUM(G79,L79))</f>
      </c>
      <c r="P79" s="247">
        <f>IF(N79="","",RANK(O79,O:O,1))</f>
      </c>
    </row>
    <row r="80" spans="1:16" ht="12.75" hidden="1">
      <c r="A80" s="251"/>
      <c r="B80" s="101"/>
      <c r="C80" s="95">
        <f>IF(ISBLANK($B80),"",INDEX('Výsledková listina'!PRINT_AREA,MATCH($B80,'Výsledková listina'!$E:$E,0),2))</f>
      </c>
      <c r="D80" s="102">
        <f>IF(ISBLANK($B80),"",INDEX('Výsledková listina'!PRINT_AREA,MATCH($B80,'Výsledková listina'!$E:$E,0),8))</f>
      </c>
      <c r="E80" s="103">
        <f>IF(ISBLANK($B80),"",INDEX('Výsledková listina'!PRINT_AREA,MATCH($B80,'Výsledková listina'!$E:$E,0),9))</f>
      </c>
      <c r="F80" s="253"/>
      <c r="G80" s="253"/>
      <c r="H80" s="248"/>
      <c r="I80" s="102">
        <f>IF(ISBLANK($B80),"",INDEX('Výsledková listina'!PRINT_AREA,MATCH($B80,'Výsledková listina'!$E:$E,0),12))</f>
      </c>
      <c r="J80" s="103">
        <f>IF(ISBLANK($B80),"",INDEX('Výsledková listina'!PRINT_AREA,MATCH($B80,'Výsledková listina'!$E:$E,0),13))</f>
      </c>
      <c r="K80" s="253"/>
      <c r="L80" s="253"/>
      <c r="M80" s="248"/>
      <c r="N80" s="261"/>
      <c r="O80" s="258"/>
      <c r="P80" s="248"/>
    </row>
    <row r="81" spans="1:16" ht="13.5" hidden="1" thickBot="1">
      <c r="A81" s="229"/>
      <c r="B81" s="82"/>
      <c r="C81" s="70">
        <f>IF(ISBLANK($B81),"",INDEX('Výsledková listina'!PRINT_AREA,MATCH($B81,'Výsledková listina'!$E:$E,0),2))</f>
      </c>
      <c r="D81" s="86">
        <f>IF(ISBLANK($B81),"",INDEX('Výsledková listina'!PRINT_AREA,MATCH($B81,'Výsledková listina'!$E:$E,0),8))</f>
      </c>
      <c r="E81" s="83">
        <f>IF(ISBLANK($B81),"",INDEX('Výsledková listina'!PRINT_AREA,MATCH($B81,'Výsledková listina'!$E:$E,0),9))</f>
      </c>
      <c r="F81" s="254"/>
      <c r="G81" s="254"/>
      <c r="H81" s="256"/>
      <c r="I81" s="117">
        <f>IF(ISBLANK($B81),"",INDEX('Výsledková listina'!PRINT_AREA,MATCH($B81,'Výsledková listina'!$E:$E,0),12))</f>
      </c>
      <c r="J81" s="118">
        <f>IF(ISBLANK($B81),"",INDEX('Výsledková listina'!PRINT_AREA,MATCH($B81,'Výsledková listina'!$E:$E,0),13))</f>
      </c>
      <c r="K81" s="254"/>
      <c r="L81" s="254"/>
      <c r="M81" s="249"/>
      <c r="N81" s="262"/>
      <c r="O81" s="259"/>
      <c r="P81" s="249"/>
    </row>
    <row r="82" spans="1:16" ht="12.75" hidden="1">
      <c r="A82" s="250"/>
      <c r="B82" s="96"/>
      <c r="C82" s="94">
        <f>IF(ISBLANK($B82),"",INDEX('Výsledková listina'!PRINT_AREA,MATCH($B82,'Výsledková listina'!$E:$E,0),2))</f>
      </c>
      <c r="D82" s="97">
        <f>IF(ISBLANK($B82),"",INDEX('Výsledková listina'!PRINT_AREA,MATCH($B82,'Výsledková listina'!$E:$E,0),8))</f>
      </c>
      <c r="E82" s="98">
        <f>IF(ISBLANK($B82),"",INDEX('Výsledková listina'!PRINT_AREA,MATCH($B82,'Výsledková listina'!$E:$E,0),9))</f>
      </c>
      <c r="F82" s="252">
        <f>IF(ISBLANK($A82),"",SUM(D82:D84))</f>
      </c>
      <c r="G82" s="252">
        <f>IF(ISBLANK($A82),"",SUM(E82:E84))</f>
      </c>
      <c r="H82" s="255">
        <f>IF(ISBLANK($A82),"",RANK(G82,G:G,1))</f>
      </c>
      <c r="I82" s="97">
        <f>IF(ISBLANK($B82),"",INDEX('Výsledková listina'!PRINT_AREA,MATCH($B82,'Výsledková listina'!$E:$E,0),12))</f>
      </c>
      <c r="J82" s="98">
        <f>IF(ISBLANK($B82),"",INDEX('Výsledková listina'!PRINT_AREA,MATCH($B82,'Výsledková listina'!$E:$E,0),13))</f>
      </c>
      <c r="K82" s="252">
        <f>IF(ISBLANK($A82),"",SUM(I82:I84))</f>
      </c>
      <c r="L82" s="252">
        <f>IF(ISBLANK($A82),"",SUM(J82:J84))</f>
      </c>
      <c r="M82" s="247">
        <f>IF(ISBLANK($A82),"",RANK(L82,L:L,1))</f>
      </c>
      <c r="N82" s="260">
        <f>IF(ISBLANK($A82),"",SUM(F82,K82))</f>
      </c>
      <c r="O82" s="257">
        <f>IF(ISBLANK($A82),"",SUM(G82,L82))</f>
      </c>
      <c r="P82" s="247">
        <f>IF(N82="","",RANK(O82,O:O,1))</f>
      </c>
    </row>
    <row r="83" spans="1:16" ht="12.75" hidden="1">
      <c r="A83" s="251"/>
      <c r="B83" s="101"/>
      <c r="C83" s="95">
        <f>IF(ISBLANK($B83),"",INDEX('Výsledková listina'!PRINT_AREA,MATCH($B83,'Výsledková listina'!$E:$E,0),2))</f>
      </c>
      <c r="D83" s="102">
        <f>IF(ISBLANK($B83),"",INDEX('Výsledková listina'!PRINT_AREA,MATCH($B83,'Výsledková listina'!$E:$E,0),8))</f>
      </c>
      <c r="E83" s="103">
        <f>IF(ISBLANK($B83),"",INDEX('Výsledková listina'!PRINT_AREA,MATCH($B83,'Výsledková listina'!$E:$E,0),9))</f>
      </c>
      <c r="F83" s="253"/>
      <c r="G83" s="253"/>
      <c r="H83" s="248"/>
      <c r="I83" s="102">
        <f>IF(ISBLANK($B83),"",INDEX('Výsledková listina'!PRINT_AREA,MATCH($B83,'Výsledková listina'!$E:$E,0),12))</f>
      </c>
      <c r="J83" s="103">
        <f>IF(ISBLANK($B83),"",INDEX('Výsledková listina'!PRINT_AREA,MATCH($B83,'Výsledková listina'!$E:$E,0),13))</f>
      </c>
      <c r="K83" s="253"/>
      <c r="L83" s="253"/>
      <c r="M83" s="248"/>
      <c r="N83" s="261"/>
      <c r="O83" s="258"/>
      <c r="P83" s="248"/>
    </row>
    <row r="84" spans="1:16" ht="13.5" hidden="1" thickBot="1">
      <c r="A84" s="229"/>
      <c r="B84" s="82"/>
      <c r="C84" s="70">
        <f>IF(ISBLANK($B84),"",INDEX('Výsledková listina'!PRINT_AREA,MATCH($B84,'Výsledková listina'!$E:$E,0),2))</f>
      </c>
      <c r="D84" s="86">
        <f>IF(ISBLANK($B84),"",INDEX('Výsledková listina'!PRINT_AREA,MATCH($B84,'Výsledková listina'!$E:$E,0),8))</f>
      </c>
      <c r="E84" s="83">
        <f>IF(ISBLANK($B84),"",INDEX('Výsledková listina'!PRINT_AREA,MATCH($B84,'Výsledková listina'!$E:$E,0),9))</f>
      </c>
      <c r="F84" s="254"/>
      <c r="G84" s="254"/>
      <c r="H84" s="256"/>
      <c r="I84" s="117">
        <f>IF(ISBLANK($B84),"",INDEX('Výsledková listina'!PRINT_AREA,MATCH($B84,'Výsledková listina'!$E:$E,0),12))</f>
      </c>
      <c r="J84" s="118">
        <f>IF(ISBLANK($B84),"",INDEX('Výsledková listina'!PRINT_AREA,MATCH($B84,'Výsledková listina'!$E:$E,0),13))</f>
      </c>
      <c r="K84" s="254"/>
      <c r="L84" s="254"/>
      <c r="M84" s="249"/>
      <c r="N84" s="262"/>
      <c r="O84" s="259"/>
      <c r="P84" s="249"/>
    </row>
    <row r="85" spans="1:16" ht="12.75" hidden="1">
      <c r="A85" s="250"/>
      <c r="B85" s="96"/>
      <c r="C85" s="94">
        <f>IF(ISBLANK($B85),"",INDEX('Výsledková listina'!PRINT_AREA,MATCH($B85,'Výsledková listina'!$E:$E,0),2))</f>
      </c>
      <c r="D85" s="97">
        <f>IF(ISBLANK($B85),"",INDEX('Výsledková listina'!PRINT_AREA,MATCH($B85,'Výsledková listina'!$E:$E,0),8))</f>
      </c>
      <c r="E85" s="98">
        <f>IF(ISBLANK($B85),"",INDEX('Výsledková listina'!PRINT_AREA,MATCH($B85,'Výsledková listina'!$E:$E,0),9))</f>
      </c>
      <c r="F85" s="252">
        <f>IF(ISBLANK($A85),"",SUM(D85:D87))</f>
      </c>
      <c r="G85" s="252">
        <f>IF(ISBLANK($A85),"",SUM(E85:E87))</f>
      </c>
      <c r="H85" s="255">
        <f>IF(ISBLANK($A85),"",RANK(G85,G:G,1))</f>
      </c>
      <c r="I85" s="97">
        <f>IF(ISBLANK($B85),"",INDEX('Výsledková listina'!PRINT_AREA,MATCH($B85,'Výsledková listina'!$E:$E,0),12))</f>
      </c>
      <c r="J85" s="98">
        <f>IF(ISBLANK($B85),"",INDEX('Výsledková listina'!PRINT_AREA,MATCH($B85,'Výsledková listina'!$E:$E,0),13))</f>
      </c>
      <c r="K85" s="252">
        <f>IF(ISBLANK($A85),"",SUM(I85:I87))</f>
      </c>
      <c r="L85" s="252">
        <f>IF(ISBLANK($A85),"",SUM(J85:J87))</f>
      </c>
      <c r="M85" s="247">
        <f>IF(ISBLANK($A85),"",RANK(L85,L:L,1))</f>
      </c>
      <c r="N85" s="260">
        <f>IF(ISBLANK($A85),"",SUM(F85,K85))</f>
      </c>
      <c r="O85" s="257">
        <f>IF(ISBLANK($A85),"",SUM(G85,L85))</f>
      </c>
      <c r="P85" s="247">
        <f>IF(N85="","",RANK(O85,O:O,1))</f>
      </c>
    </row>
    <row r="86" spans="1:16" ht="12.75" hidden="1">
      <c r="A86" s="251"/>
      <c r="B86" s="101"/>
      <c r="C86" s="95">
        <f>IF(ISBLANK($B86),"",INDEX('Výsledková listina'!PRINT_AREA,MATCH($B86,'Výsledková listina'!$E:$E,0),2))</f>
      </c>
      <c r="D86" s="102">
        <f>IF(ISBLANK($B86),"",INDEX('Výsledková listina'!PRINT_AREA,MATCH($B86,'Výsledková listina'!$E:$E,0),8))</f>
      </c>
      <c r="E86" s="103">
        <f>IF(ISBLANK($B86),"",INDEX('Výsledková listina'!PRINT_AREA,MATCH($B86,'Výsledková listina'!$E:$E,0),9))</f>
      </c>
      <c r="F86" s="253"/>
      <c r="G86" s="253"/>
      <c r="H86" s="248"/>
      <c r="I86" s="102">
        <f>IF(ISBLANK($B86),"",INDEX('Výsledková listina'!PRINT_AREA,MATCH($B86,'Výsledková listina'!$E:$E,0),12))</f>
      </c>
      <c r="J86" s="103">
        <f>IF(ISBLANK($B86),"",INDEX('Výsledková listina'!PRINT_AREA,MATCH($B86,'Výsledková listina'!$E:$E,0),13))</f>
      </c>
      <c r="K86" s="253"/>
      <c r="L86" s="253"/>
      <c r="M86" s="248"/>
      <c r="N86" s="261"/>
      <c r="O86" s="258"/>
      <c r="P86" s="248"/>
    </row>
    <row r="87" spans="1:16" ht="13.5" hidden="1" thickBot="1">
      <c r="A87" s="229"/>
      <c r="B87" s="82"/>
      <c r="C87" s="70">
        <f>IF(ISBLANK($B87),"",INDEX('Výsledková listina'!PRINT_AREA,MATCH($B87,'Výsledková listina'!$E:$E,0),2))</f>
      </c>
      <c r="D87" s="86">
        <f>IF(ISBLANK($B87),"",INDEX('Výsledková listina'!PRINT_AREA,MATCH($B87,'Výsledková listina'!$E:$E,0),8))</f>
      </c>
      <c r="E87" s="83">
        <f>IF(ISBLANK($B87),"",INDEX('Výsledková listina'!PRINT_AREA,MATCH($B87,'Výsledková listina'!$E:$E,0),9))</f>
      </c>
      <c r="F87" s="254"/>
      <c r="G87" s="254"/>
      <c r="H87" s="256"/>
      <c r="I87" s="117">
        <f>IF(ISBLANK($B87),"",INDEX('Výsledková listina'!PRINT_AREA,MATCH($B87,'Výsledková listina'!$E:$E,0),12))</f>
      </c>
      <c r="J87" s="118">
        <f>IF(ISBLANK($B87),"",INDEX('Výsledková listina'!PRINT_AREA,MATCH($B87,'Výsledková listina'!$E:$E,0),13))</f>
      </c>
      <c r="K87" s="254"/>
      <c r="L87" s="254"/>
      <c r="M87" s="249"/>
      <c r="N87" s="262"/>
      <c r="O87" s="259"/>
      <c r="P87" s="249"/>
    </row>
    <row r="88" spans="1:16" ht="12.75" hidden="1">
      <c r="A88" s="250"/>
      <c r="B88" s="96"/>
      <c r="C88" s="94">
        <f>IF(ISBLANK($B88),"",INDEX('Výsledková listina'!PRINT_AREA,MATCH($B88,'Výsledková listina'!$E:$E,0),2))</f>
      </c>
      <c r="D88" s="97">
        <f>IF(ISBLANK($B88),"",INDEX('Výsledková listina'!PRINT_AREA,MATCH($B88,'Výsledková listina'!$E:$E,0),8))</f>
      </c>
      <c r="E88" s="98">
        <f>IF(ISBLANK($B88),"",INDEX('Výsledková listina'!PRINT_AREA,MATCH($B88,'Výsledková listina'!$E:$E,0),9))</f>
      </c>
      <c r="F88" s="252">
        <f>IF(ISBLANK($A88),"",SUM(D88:D90))</f>
      </c>
      <c r="G88" s="252">
        <f>IF(ISBLANK($A88),"",SUM(E88:E90))</f>
      </c>
      <c r="H88" s="255">
        <f>IF(ISBLANK($A88),"",RANK(G88,G:G,1))</f>
      </c>
      <c r="I88" s="97">
        <f>IF(ISBLANK($B88),"",INDEX('Výsledková listina'!PRINT_AREA,MATCH($B88,'Výsledková listina'!$E:$E,0),12))</f>
      </c>
      <c r="J88" s="98">
        <f>IF(ISBLANK($B88),"",INDEX('Výsledková listina'!PRINT_AREA,MATCH($B88,'Výsledková listina'!$E:$E,0),13))</f>
      </c>
      <c r="K88" s="252">
        <f>IF(ISBLANK($A88),"",SUM(I88:I90))</f>
      </c>
      <c r="L88" s="252">
        <f>IF(ISBLANK($A88),"",SUM(J88:J90))</f>
      </c>
      <c r="M88" s="247">
        <f>IF(ISBLANK($A88),"",RANK(L88,L:L,1))</f>
      </c>
      <c r="N88" s="260">
        <f>IF(ISBLANK($A88),"",SUM(F88,K88))</f>
      </c>
      <c r="O88" s="257">
        <f>IF(ISBLANK($A88),"",SUM(G88,L88))</f>
      </c>
      <c r="P88" s="247">
        <f>IF(N88="","",RANK(O88,O:O,1))</f>
      </c>
    </row>
    <row r="89" spans="1:16" ht="12.75" hidden="1">
      <c r="A89" s="251"/>
      <c r="B89" s="101"/>
      <c r="C89" s="95">
        <f>IF(ISBLANK($B89),"",INDEX('Výsledková listina'!PRINT_AREA,MATCH($B89,'Výsledková listina'!$E:$E,0),2))</f>
      </c>
      <c r="D89" s="102">
        <f>IF(ISBLANK($B89),"",INDEX('Výsledková listina'!PRINT_AREA,MATCH($B89,'Výsledková listina'!$E:$E,0),8))</f>
      </c>
      <c r="E89" s="103">
        <f>IF(ISBLANK($B89),"",INDEX('Výsledková listina'!PRINT_AREA,MATCH($B89,'Výsledková listina'!$E:$E,0),9))</f>
      </c>
      <c r="F89" s="253"/>
      <c r="G89" s="253"/>
      <c r="H89" s="248"/>
      <c r="I89" s="102">
        <f>IF(ISBLANK($B89),"",INDEX('Výsledková listina'!PRINT_AREA,MATCH($B89,'Výsledková listina'!$E:$E,0),12))</f>
      </c>
      <c r="J89" s="103">
        <f>IF(ISBLANK($B89),"",INDEX('Výsledková listina'!PRINT_AREA,MATCH($B89,'Výsledková listina'!$E:$E,0),13))</f>
      </c>
      <c r="K89" s="253"/>
      <c r="L89" s="253"/>
      <c r="M89" s="248"/>
      <c r="N89" s="261"/>
      <c r="O89" s="258"/>
      <c r="P89" s="248"/>
    </row>
    <row r="90" spans="1:16" ht="13.5" hidden="1" thickBot="1">
      <c r="A90" s="229"/>
      <c r="B90" s="82"/>
      <c r="C90" s="70">
        <f>IF(ISBLANK($B90),"",INDEX('Výsledková listina'!PRINT_AREA,MATCH($B90,'Výsledková listina'!$E:$E,0),2))</f>
      </c>
      <c r="D90" s="86">
        <f>IF(ISBLANK($B90),"",INDEX('Výsledková listina'!PRINT_AREA,MATCH($B90,'Výsledková listina'!$E:$E,0),8))</f>
      </c>
      <c r="E90" s="83">
        <f>IF(ISBLANK($B90),"",INDEX('Výsledková listina'!PRINT_AREA,MATCH($B90,'Výsledková listina'!$E:$E,0),9))</f>
      </c>
      <c r="F90" s="254"/>
      <c r="G90" s="254"/>
      <c r="H90" s="256"/>
      <c r="I90" s="117">
        <f>IF(ISBLANK($B90),"",INDEX('Výsledková listina'!PRINT_AREA,MATCH($B90,'Výsledková listina'!$E:$E,0),12))</f>
      </c>
      <c r="J90" s="118">
        <f>IF(ISBLANK($B90),"",INDEX('Výsledková listina'!PRINT_AREA,MATCH($B90,'Výsledková listina'!$E:$E,0),13))</f>
      </c>
      <c r="K90" s="254"/>
      <c r="L90" s="254"/>
      <c r="M90" s="249"/>
      <c r="N90" s="262"/>
      <c r="O90" s="259"/>
      <c r="P90" s="249"/>
    </row>
    <row r="91" spans="1:16" ht="12.75" hidden="1">
      <c r="A91" s="250"/>
      <c r="B91" s="96"/>
      <c r="C91" s="94">
        <f>IF(ISBLANK($B91),"",INDEX('Výsledková listina'!PRINT_AREA,MATCH($B91,'Výsledková listina'!$E:$E,0),2))</f>
      </c>
      <c r="D91" s="97">
        <f>IF(ISBLANK($B91),"",INDEX('Výsledková listina'!PRINT_AREA,MATCH($B91,'Výsledková listina'!$E:$E,0),8))</f>
      </c>
      <c r="E91" s="98">
        <f>IF(ISBLANK($B91),"",INDEX('Výsledková listina'!PRINT_AREA,MATCH($B91,'Výsledková listina'!$E:$E,0),9))</f>
      </c>
      <c r="F91" s="252">
        <f>IF(ISBLANK($A91),"",SUM(D91:D93))</f>
      </c>
      <c r="G91" s="252">
        <f>IF(ISBLANK($A91),"",SUM(E91:E93))</f>
      </c>
      <c r="H91" s="255">
        <f>IF(ISBLANK($A91),"",RANK(G91,G:G,1))</f>
      </c>
      <c r="I91" s="97">
        <f>IF(ISBLANK($B91),"",INDEX('Výsledková listina'!PRINT_AREA,MATCH($B91,'Výsledková listina'!$E:$E,0),12))</f>
      </c>
      <c r="J91" s="98">
        <f>IF(ISBLANK($B91),"",INDEX('Výsledková listina'!PRINT_AREA,MATCH($B91,'Výsledková listina'!$E:$E,0),13))</f>
      </c>
      <c r="K91" s="252">
        <f>IF(ISBLANK($A91),"",SUM(I91:I93))</f>
      </c>
      <c r="L91" s="252">
        <f>IF(ISBLANK($A91),"",SUM(J91:J93))</f>
      </c>
      <c r="M91" s="247">
        <f>IF(ISBLANK($A91),"",RANK(L91,L:L,1))</f>
      </c>
      <c r="N91" s="260">
        <f>IF(ISBLANK($A91),"",SUM(F91,K91))</f>
      </c>
      <c r="O91" s="257">
        <f>IF(ISBLANK($A91),"",SUM(G91,L91))</f>
      </c>
      <c r="P91" s="247">
        <f>IF(N91="","",RANK(O91,O:O,1))</f>
      </c>
    </row>
    <row r="92" spans="1:16" ht="12.75" hidden="1">
      <c r="A92" s="251"/>
      <c r="B92" s="101"/>
      <c r="C92" s="95">
        <f>IF(ISBLANK($B92),"",INDEX('Výsledková listina'!PRINT_AREA,MATCH($B92,'Výsledková listina'!$E:$E,0),2))</f>
      </c>
      <c r="D92" s="102">
        <f>IF(ISBLANK($B92),"",INDEX('Výsledková listina'!PRINT_AREA,MATCH($B92,'Výsledková listina'!$E:$E,0),8))</f>
      </c>
      <c r="E92" s="103">
        <f>IF(ISBLANK($B92),"",INDEX('Výsledková listina'!PRINT_AREA,MATCH($B92,'Výsledková listina'!$E:$E,0),9))</f>
      </c>
      <c r="F92" s="253"/>
      <c r="G92" s="253"/>
      <c r="H92" s="248"/>
      <c r="I92" s="102">
        <f>IF(ISBLANK($B92),"",INDEX('Výsledková listina'!PRINT_AREA,MATCH($B92,'Výsledková listina'!$E:$E,0),12))</f>
      </c>
      <c r="J92" s="103">
        <f>IF(ISBLANK($B92),"",INDEX('Výsledková listina'!PRINT_AREA,MATCH($B92,'Výsledková listina'!$E:$E,0),13))</f>
      </c>
      <c r="K92" s="253"/>
      <c r="L92" s="253"/>
      <c r="M92" s="248"/>
      <c r="N92" s="261"/>
      <c r="O92" s="258"/>
      <c r="P92" s="248"/>
    </row>
    <row r="93" spans="1:16" ht="13.5" hidden="1" thickBot="1">
      <c r="A93" s="229"/>
      <c r="B93" s="82"/>
      <c r="C93" s="70">
        <f>IF(ISBLANK($B93),"",INDEX('Výsledková listina'!PRINT_AREA,MATCH($B93,'Výsledková listina'!$E:$E,0),2))</f>
      </c>
      <c r="D93" s="86">
        <f>IF(ISBLANK($B93),"",INDEX('Výsledková listina'!PRINT_AREA,MATCH($B93,'Výsledková listina'!$E:$E,0),8))</f>
      </c>
      <c r="E93" s="83">
        <f>IF(ISBLANK($B93),"",INDEX('Výsledková listina'!PRINT_AREA,MATCH($B93,'Výsledková listina'!$E:$E,0),9))</f>
      </c>
      <c r="F93" s="254"/>
      <c r="G93" s="254"/>
      <c r="H93" s="256"/>
      <c r="I93" s="117">
        <f>IF(ISBLANK($B93),"",INDEX('Výsledková listina'!PRINT_AREA,MATCH($B93,'Výsledková listina'!$E:$E,0),12))</f>
      </c>
      <c r="J93" s="118">
        <f>IF(ISBLANK($B93),"",INDEX('Výsledková listina'!PRINT_AREA,MATCH($B93,'Výsledková listina'!$E:$E,0),13))</f>
      </c>
      <c r="K93" s="254"/>
      <c r="L93" s="254"/>
      <c r="M93" s="249"/>
      <c r="N93" s="262"/>
      <c r="O93" s="259"/>
      <c r="P93" s="249"/>
    </row>
    <row r="94" spans="1:16" ht="12.75" hidden="1">
      <c r="A94" s="250"/>
      <c r="B94" s="96"/>
      <c r="C94" s="94">
        <f>IF(ISBLANK($B94),"",INDEX('Výsledková listina'!PRINT_AREA,MATCH($B94,'Výsledková listina'!$E:$E,0),2))</f>
      </c>
      <c r="D94" s="97">
        <f>IF(ISBLANK($B94),"",INDEX('Výsledková listina'!PRINT_AREA,MATCH($B94,'Výsledková listina'!$E:$E,0),8))</f>
      </c>
      <c r="E94" s="98">
        <f>IF(ISBLANK($B94),"",INDEX('Výsledková listina'!PRINT_AREA,MATCH($B94,'Výsledková listina'!$E:$E,0),9))</f>
      </c>
      <c r="F94" s="252">
        <f>IF(ISBLANK($A94),"",SUM(D94:D96))</f>
      </c>
      <c r="G94" s="252">
        <f>IF(ISBLANK($A94),"",SUM(E94:E96))</f>
      </c>
      <c r="H94" s="255">
        <f>IF(ISBLANK($A94),"",RANK(G94,G:G,1))</f>
      </c>
      <c r="I94" s="97">
        <f>IF(ISBLANK($B94),"",INDEX('Výsledková listina'!PRINT_AREA,MATCH($B94,'Výsledková listina'!$E:$E,0),12))</f>
      </c>
      <c r="J94" s="98">
        <f>IF(ISBLANK($B94),"",INDEX('Výsledková listina'!PRINT_AREA,MATCH($B94,'Výsledková listina'!$E:$E,0),13))</f>
      </c>
      <c r="K94" s="252">
        <f>IF(ISBLANK($A94),"",SUM(I94:I96))</f>
      </c>
      <c r="L94" s="252">
        <f>IF(ISBLANK($A94),"",SUM(J94:J96))</f>
      </c>
      <c r="M94" s="247">
        <f>IF(ISBLANK($A94),"",RANK(L94,L:L,1))</f>
      </c>
      <c r="N94" s="260">
        <f>IF(ISBLANK($A94),"",SUM(F94,K94))</f>
      </c>
      <c r="O94" s="257">
        <f>IF(ISBLANK($A94),"",SUM(G94,L94))</f>
      </c>
      <c r="P94" s="247">
        <f>IF(N94="","",RANK(O94,O:O,1))</f>
      </c>
    </row>
    <row r="95" spans="1:16" ht="12.75" hidden="1">
      <c r="A95" s="251"/>
      <c r="B95" s="101"/>
      <c r="C95" s="95">
        <f>IF(ISBLANK($B95),"",INDEX('Výsledková listina'!PRINT_AREA,MATCH($B95,'Výsledková listina'!$E:$E,0),2))</f>
      </c>
      <c r="D95" s="102">
        <f>IF(ISBLANK($B95),"",INDEX('Výsledková listina'!PRINT_AREA,MATCH($B95,'Výsledková listina'!$E:$E,0),8))</f>
      </c>
      <c r="E95" s="103">
        <f>IF(ISBLANK($B95),"",INDEX('Výsledková listina'!PRINT_AREA,MATCH($B95,'Výsledková listina'!$E:$E,0),9))</f>
      </c>
      <c r="F95" s="253"/>
      <c r="G95" s="253"/>
      <c r="H95" s="248"/>
      <c r="I95" s="102">
        <f>IF(ISBLANK($B95),"",INDEX('Výsledková listina'!PRINT_AREA,MATCH($B95,'Výsledková listina'!$E:$E,0),12))</f>
      </c>
      <c r="J95" s="103">
        <f>IF(ISBLANK($B95),"",INDEX('Výsledková listina'!PRINT_AREA,MATCH($B95,'Výsledková listina'!$E:$E,0),13))</f>
      </c>
      <c r="K95" s="253"/>
      <c r="L95" s="253"/>
      <c r="M95" s="248"/>
      <c r="N95" s="261"/>
      <c r="O95" s="258"/>
      <c r="P95" s="248"/>
    </row>
    <row r="96" spans="1:16" ht="13.5" hidden="1" thickBot="1">
      <c r="A96" s="229"/>
      <c r="B96" s="82"/>
      <c r="C96" s="70">
        <f>IF(ISBLANK($B96),"",INDEX('Výsledková listina'!PRINT_AREA,MATCH($B96,'Výsledková listina'!$E:$E,0),2))</f>
      </c>
      <c r="D96" s="86">
        <f>IF(ISBLANK($B96),"",INDEX('Výsledková listina'!PRINT_AREA,MATCH($B96,'Výsledková listina'!$E:$E,0),8))</f>
      </c>
      <c r="E96" s="83">
        <f>IF(ISBLANK($B96),"",INDEX('Výsledková listina'!PRINT_AREA,MATCH($B96,'Výsledková listina'!$E:$E,0),9))</f>
      </c>
      <c r="F96" s="254"/>
      <c r="G96" s="254"/>
      <c r="H96" s="256"/>
      <c r="I96" s="117">
        <f>IF(ISBLANK($B96),"",INDEX('Výsledková listina'!PRINT_AREA,MATCH($B96,'Výsledková listina'!$E:$E,0),12))</f>
      </c>
      <c r="J96" s="118">
        <f>IF(ISBLANK($B96),"",INDEX('Výsledková listina'!PRINT_AREA,MATCH($B96,'Výsledková listina'!$E:$E,0),13))</f>
      </c>
      <c r="K96" s="254"/>
      <c r="L96" s="254"/>
      <c r="M96" s="249"/>
      <c r="N96" s="262"/>
      <c r="O96" s="259"/>
      <c r="P96" s="249"/>
    </row>
  </sheetData>
  <sheetProtection sort="0" autoFilter="0"/>
  <autoFilter ref="D5:P96"/>
  <mergeCells count="311">
    <mergeCell ref="O94:O96"/>
    <mergeCell ref="P94:P96"/>
    <mergeCell ref="O91:O93"/>
    <mergeCell ref="P91:P93"/>
    <mergeCell ref="A94:A96"/>
    <mergeCell ref="F94:F96"/>
    <mergeCell ref="G94:G96"/>
    <mergeCell ref="H94:H96"/>
    <mergeCell ref="K94:K96"/>
    <mergeCell ref="L94:L96"/>
    <mergeCell ref="M94:M96"/>
    <mergeCell ref="N94:N96"/>
    <mergeCell ref="O88:O90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85:O87"/>
    <mergeCell ref="P85:P87"/>
    <mergeCell ref="A88:A90"/>
    <mergeCell ref="F88:F90"/>
    <mergeCell ref="G88:G90"/>
    <mergeCell ref="H88:H90"/>
    <mergeCell ref="K88:K90"/>
    <mergeCell ref="L88:L90"/>
    <mergeCell ref="M88:M90"/>
    <mergeCell ref="N88:N90"/>
    <mergeCell ref="O82:O84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79:O81"/>
    <mergeCell ref="P79:P81"/>
    <mergeCell ref="A82:A84"/>
    <mergeCell ref="F82:F84"/>
    <mergeCell ref="G82:G84"/>
    <mergeCell ref="H82:H84"/>
    <mergeCell ref="K82:K84"/>
    <mergeCell ref="L82:L84"/>
    <mergeCell ref="M82:M84"/>
    <mergeCell ref="N82:N84"/>
    <mergeCell ref="O76:O78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3:O75"/>
    <mergeCell ref="P73:P75"/>
    <mergeCell ref="A76:A78"/>
    <mergeCell ref="F76:F78"/>
    <mergeCell ref="G76:G78"/>
    <mergeCell ref="H76:H78"/>
    <mergeCell ref="K76:K78"/>
    <mergeCell ref="L76:L78"/>
    <mergeCell ref="H52:H54"/>
    <mergeCell ref="M76:M78"/>
    <mergeCell ref="N76:N78"/>
    <mergeCell ref="K73:K75"/>
    <mergeCell ref="L73:L75"/>
    <mergeCell ref="M73:M75"/>
    <mergeCell ref="N73:N75"/>
    <mergeCell ref="M55:M57"/>
    <mergeCell ref="N55:N57"/>
    <mergeCell ref="K70:K72"/>
    <mergeCell ref="P34:P36"/>
    <mergeCell ref="A73:A75"/>
    <mergeCell ref="F73:F75"/>
    <mergeCell ref="G73:G75"/>
    <mergeCell ref="H73:H75"/>
    <mergeCell ref="O52:O54"/>
    <mergeCell ref="P52:P54"/>
    <mergeCell ref="A52:A54"/>
    <mergeCell ref="F52:F54"/>
    <mergeCell ref="G52:G54"/>
    <mergeCell ref="L49:L51"/>
    <mergeCell ref="O24:O27"/>
    <mergeCell ref="P24:P27"/>
    <mergeCell ref="O37:O39"/>
    <mergeCell ref="P37:P39"/>
    <mergeCell ref="O43:O45"/>
    <mergeCell ref="P43:P45"/>
    <mergeCell ref="O40:O42"/>
    <mergeCell ref="P40:P42"/>
    <mergeCell ref="O34:O36"/>
    <mergeCell ref="N34:N36"/>
    <mergeCell ref="K52:K54"/>
    <mergeCell ref="L52:L54"/>
    <mergeCell ref="M52:M54"/>
    <mergeCell ref="N52:N54"/>
    <mergeCell ref="A49:A51"/>
    <mergeCell ref="F49:F51"/>
    <mergeCell ref="G49:G51"/>
    <mergeCell ref="H49:H51"/>
    <mergeCell ref="K49:K51"/>
    <mergeCell ref="H15:H17"/>
    <mergeCell ref="K15:K17"/>
    <mergeCell ref="L15:L17"/>
    <mergeCell ref="O15:O17"/>
    <mergeCell ref="P15:P17"/>
    <mergeCell ref="A34:A36"/>
    <mergeCell ref="F34:F36"/>
    <mergeCell ref="G34:G36"/>
    <mergeCell ref="H34:H36"/>
    <mergeCell ref="K34:K36"/>
    <mergeCell ref="P12:P14"/>
    <mergeCell ref="A37:A39"/>
    <mergeCell ref="F37:F39"/>
    <mergeCell ref="G37:G39"/>
    <mergeCell ref="H37:H39"/>
    <mergeCell ref="K37:K39"/>
    <mergeCell ref="L37:L39"/>
    <mergeCell ref="A15:A17"/>
    <mergeCell ref="F15:F17"/>
    <mergeCell ref="G15:G17"/>
    <mergeCell ref="N37:N39"/>
    <mergeCell ref="A12:A14"/>
    <mergeCell ref="F12:F14"/>
    <mergeCell ref="G12:G14"/>
    <mergeCell ref="H12:H14"/>
    <mergeCell ref="K12:K14"/>
    <mergeCell ref="L12:L14"/>
    <mergeCell ref="M12:M14"/>
    <mergeCell ref="N12:N14"/>
    <mergeCell ref="M15:M17"/>
    <mergeCell ref="A43:A45"/>
    <mergeCell ref="F43:F45"/>
    <mergeCell ref="G43:G45"/>
    <mergeCell ref="H43:H45"/>
    <mergeCell ref="K43:K45"/>
    <mergeCell ref="L43:L45"/>
    <mergeCell ref="M43:M45"/>
    <mergeCell ref="N43:N45"/>
    <mergeCell ref="O28:O30"/>
    <mergeCell ref="P28:P30"/>
    <mergeCell ref="A40:A42"/>
    <mergeCell ref="F40:F42"/>
    <mergeCell ref="G40:G42"/>
    <mergeCell ref="H40:H42"/>
    <mergeCell ref="K40:K42"/>
    <mergeCell ref="L40:L42"/>
    <mergeCell ref="N40:N42"/>
    <mergeCell ref="O21:O23"/>
    <mergeCell ref="P21:P23"/>
    <mergeCell ref="A28:A30"/>
    <mergeCell ref="F28:F30"/>
    <mergeCell ref="G28:G30"/>
    <mergeCell ref="H28:H30"/>
    <mergeCell ref="K28:K30"/>
    <mergeCell ref="L28:L30"/>
    <mergeCell ref="M37:M39"/>
    <mergeCell ref="F21:F23"/>
    <mergeCell ref="G21:G23"/>
    <mergeCell ref="H21:H23"/>
    <mergeCell ref="K21:K23"/>
    <mergeCell ref="L21:L23"/>
    <mergeCell ref="M40:M42"/>
    <mergeCell ref="L34:L36"/>
    <mergeCell ref="M34:M36"/>
    <mergeCell ref="K31:K33"/>
    <mergeCell ref="L31:L33"/>
    <mergeCell ref="A9:A11"/>
    <mergeCell ref="F9:F11"/>
    <mergeCell ref="G9:G11"/>
    <mergeCell ref="H9:H11"/>
    <mergeCell ref="K9:K11"/>
    <mergeCell ref="L9:L11"/>
    <mergeCell ref="A31:A33"/>
    <mergeCell ref="F31:F33"/>
    <mergeCell ref="G31:G33"/>
    <mergeCell ref="H31:H33"/>
    <mergeCell ref="A24:A27"/>
    <mergeCell ref="F24:F27"/>
    <mergeCell ref="G24:G27"/>
    <mergeCell ref="H24:H27"/>
    <mergeCell ref="O49:O51"/>
    <mergeCell ref="P49:P51"/>
    <mergeCell ref="O46:O48"/>
    <mergeCell ref="P46:P48"/>
    <mergeCell ref="O6:O8"/>
    <mergeCell ref="P6:P8"/>
    <mergeCell ref="O31:O33"/>
    <mergeCell ref="P31:P33"/>
    <mergeCell ref="O9:O11"/>
    <mergeCell ref="P9:P11"/>
    <mergeCell ref="A6:A8"/>
    <mergeCell ref="F6:F8"/>
    <mergeCell ref="G6:G8"/>
    <mergeCell ref="H6:H8"/>
    <mergeCell ref="M6:M8"/>
    <mergeCell ref="N6:N8"/>
    <mergeCell ref="K6:K8"/>
    <mergeCell ref="L6:L8"/>
    <mergeCell ref="A18:A20"/>
    <mergeCell ref="F18:F20"/>
    <mergeCell ref="M24:M27"/>
    <mergeCell ref="N24:N27"/>
    <mergeCell ref="K18:K20"/>
    <mergeCell ref="L18:L20"/>
    <mergeCell ref="M18:M20"/>
    <mergeCell ref="M21:M23"/>
    <mergeCell ref="N21:N23"/>
    <mergeCell ref="A21:A23"/>
    <mergeCell ref="M31:M33"/>
    <mergeCell ref="N31:N33"/>
    <mergeCell ref="K24:K27"/>
    <mergeCell ref="L24:L27"/>
    <mergeCell ref="M28:M30"/>
    <mergeCell ref="N28:N30"/>
    <mergeCell ref="M49:M51"/>
    <mergeCell ref="N49:N51"/>
    <mergeCell ref="A46:A48"/>
    <mergeCell ref="F46:F48"/>
    <mergeCell ref="G46:G48"/>
    <mergeCell ref="H46:H48"/>
    <mergeCell ref="K46:K48"/>
    <mergeCell ref="L46:L48"/>
    <mergeCell ref="M46:M48"/>
    <mergeCell ref="N46:N48"/>
    <mergeCell ref="A1:P1"/>
    <mergeCell ref="A3:A5"/>
    <mergeCell ref="D4:E4"/>
    <mergeCell ref="F4:H4"/>
    <mergeCell ref="D3:H3"/>
    <mergeCell ref="N18:N20"/>
    <mergeCell ref="I4:J4"/>
    <mergeCell ref="K4:M4"/>
    <mergeCell ref="P18:P20"/>
    <mergeCell ref="O18:O20"/>
    <mergeCell ref="N3:P4"/>
    <mergeCell ref="I3:M3"/>
    <mergeCell ref="G18:G20"/>
    <mergeCell ref="H18:H20"/>
    <mergeCell ref="B3:B5"/>
    <mergeCell ref="C3:C5"/>
    <mergeCell ref="M9:M11"/>
    <mergeCell ref="N9:N11"/>
    <mergeCell ref="N15:N17"/>
    <mergeCell ref="O12:O14"/>
    <mergeCell ref="N58:N60"/>
    <mergeCell ref="A55:A57"/>
    <mergeCell ref="F55:F57"/>
    <mergeCell ref="G55:G57"/>
    <mergeCell ref="H55:H57"/>
    <mergeCell ref="K55:K57"/>
    <mergeCell ref="L55:L57"/>
    <mergeCell ref="N61:N63"/>
    <mergeCell ref="O55:O57"/>
    <mergeCell ref="P55:P57"/>
    <mergeCell ref="A58:A60"/>
    <mergeCell ref="F58:F60"/>
    <mergeCell ref="G58:G60"/>
    <mergeCell ref="H58:H60"/>
    <mergeCell ref="K58:K60"/>
    <mergeCell ref="L58:L60"/>
    <mergeCell ref="M58:M60"/>
    <mergeCell ref="P64:P66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L67:L69"/>
    <mergeCell ref="O61:O63"/>
    <mergeCell ref="P61:P63"/>
    <mergeCell ref="A64:A66"/>
    <mergeCell ref="F64:F66"/>
    <mergeCell ref="G64:G66"/>
    <mergeCell ref="H64:H66"/>
    <mergeCell ref="K64:K66"/>
    <mergeCell ref="L64:L66"/>
    <mergeCell ref="O64:O66"/>
    <mergeCell ref="M70:M72"/>
    <mergeCell ref="N70:N72"/>
    <mergeCell ref="M64:M66"/>
    <mergeCell ref="N64:N66"/>
    <mergeCell ref="O67:O69"/>
    <mergeCell ref="A67:A69"/>
    <mergeCell ref="F67:F69"/>
    <mergeCell ref="G67:G69"/>
    <mergeCell ref="H67:H69"/>
    <mergeCell ref="K67:K69"/>
    <mergeCell ref="P67:P69"/>
    <mergeCell ref="A70:A72"/>
    <mergeCell ref="F70:F72"/>
    <mergeCell ref="G70:G72"/>
    <mergeCell ref="H70:H72"/>
    <mergeCell ref="O70:O72"/>
    <mergeCell ref="P70:P72"/>
    <mergeCell ref="M67:M69"/>
    <mergeCell ref="N67:N69"/>
    <mergeCell ref="L70:L72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2010-09-12T14:29:56Z</cp:lastPrinted>
  <dcterms:created xsi:type="dcterms:W3CDTF">2001-02-19T07:45:56Z</dcterms:created>
  <dcterms:modified xsi:type="dcterms:W3CDTF">2010-09-13T06:15:39Z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