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4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</sheets>
  <definedNames>
    <definedName name="_xlnm._FilterDatabase" localSheetId="1" hidden="1">'Výsledková listina'!$A$8:$S$53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závod'!$A$1:$U$14</definedName>
    <definedName name="_xlnm.Print_Area" localSheetId="3">'2. závod'!$A$1:$U$14</definedName>
    <definedName name="_xlnm.Print_Area" localSheetId="4">'Graf '!$A$1:$AC$87</definedName>
    <definedName name="_xlnm.Print_Area" localSheetId="1">'Výsledková listina'!$A$1:$P$55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<sst xmlns="http://schemas.openxmlformats.org/spreadsheetml/2006/main" count="532" uniqueCount="155">
  <si>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</si>
  <si>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</si>
  <si>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</si>
  <si>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</si>
  <si>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</si>
  <si>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</si>
  <si>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</si>
  <si>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</si>
  <si>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</si>
  <si>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</si>
  <si>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</si>
  <si>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</si>
  <si>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</si>
  <si>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</si>
  <si>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</si>
  <si>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</si>
  <si>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</si>
  <si>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</si>
  <si>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</si>
  <si>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</si>
  <si>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</si>
  <si>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</si>
  <si>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</si>
  <si>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</si>
  <si>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</si>
  <si>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</si>
  <si>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</si>
  <si>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</si>
  <si>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</si>
  <si>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</si>
  <si>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</si>
  <si>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</si>
  <si>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</si>
  <si>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</si>
  <si>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</si>
  <si>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</si>
  <si>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</si>
  <si>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</si>
  <si>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</si>
  <si>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</si>
  <si>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</si>
  <si>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</si>
  <si>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</si>
  <si>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</si>
  <si>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</si>
  <si>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</si>
  <si>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</si>
  <si>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</si>
  <si>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</si>
  <si>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</si>
  <si>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1.záv.</t>
  </si>
  <si>
    <t>2.záv.</t>
  </si>
  <si>
    <t>Podpis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</si>
  <si>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</si>
  <si>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</si>
  <si>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</si>
  <si>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</si>
  <si>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</si>
  <si>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</si>
  <si>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</si>
  <si>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</si>
  <si>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</si>
  <si>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</si>
  <si>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</si>
  <si>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</si>
  <si>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</si>
  <si>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</si>
  <si>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</si>
  <si>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</si>
  <si>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</si>
  <si>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</si>
  <si>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</si>
  <si>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</si>
  <si>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</si>
  <si>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</si>
  <si>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</si>
  <si>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</si>
  <si>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</si>
  <si>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</si>
  <si>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</si>
  <si>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</si>
  <si>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</si>
  <si>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</si>
  <si>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</si>
  <si>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</si>
  <si>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Labe - Sadská</t>
  </si>
  <si>
    <t>1.-2.8.2009</t>
  </si>
  <si>
    <t>Radana Srbová</t>
  </si>
  <si>
    <t>GP Čech 2009</t>
  </si>
  <si>
    <t>Bromovský Petr</t>
  </si>
  <si>
    <t>Šurgota Juraj</t>
  </si>
  <si>
    <t>Douša Jan</t>
  </si>
  <si>
    <t>Roztoky u Prahy</t>
  </si>
  <si>
    <t>Smečno</t>
  </si>
  <si>
    <t>Smutný Jiří</t>
  </si>
  <si>
    <t>Hodonín</t>
  </si>
  <si>
    <t>Hahn Petr</t>
  </si>
  <si>
    <t>Pankrác</t>
  </si>
  <si>
    <t>Sofron Pavel</t>
  </si>
  <si>
    <t>Zbraslav</t>
  </si>
  <si>
    <t>Koubek František</t>
  </si>
  <si>
    <t>Praha 8 Kobylisy</t>
  </si>
  <si>
    <t>Hrabal Vladimír</t>
  </si>
  <si>
    <t>Uničov</t>
  </si>
  <si>
    <t>Hanousek Václav</t>
  </si>
  <si>
    <t>Vitásek Jiří</t>
  </si>
  <si>
    <t>Bartoň Roman</t>
  </si>
  <si>
    <t>Libčice nad Vltavou</t>
  </si>
  <si>
    <t>Praha 4 Braník</t>
  </si>
  <si>
    <t>Kuchař Petr</t>
  </si>
  <si>
    <t>Pavelka Viktor</t>
  </si>
  <si>
    <t>Kasl Luboš</t>
  </si>
  <si>
    <t>Štěnovice</t>
  </si>
  <si>
    <t>Roth Zdeněk</t>
  </si>
  <si>
    <t>Vejvoda Jan</t>
  </si>
  <si>
    <t>Pliml Jiří</t>
  </si>
  <si>
    <t>Jan Douša</t>
  </si>
  <si>
    <t>Šedivý Martin</t>
  </si>
  <si>
    <t>J</t>
  </si>
  <si>
    <t>Skála Petr</t>
  </si>
  <si>
    <t>Praha 8 Libeň</t>
  </si>
  <si>
    <t>Ševčík Josef</t>
  </si>
  <si>
    <t>Most</t>
  </si>
  <si>
    <t>Bechyňská Kateřina</t>
  </si>
  <si>
    <t>Srb Roman</t>
  </si>
  <si>
    <t>Ouředníček Jiří</t>
  </si>
  <si>
    <t>Stejskal Miroslav</t>
  </si>
  <si>
    <t>Staněk Karel</t>
  </si>
  <si>
    <t>Havlíček Petr</t>
  </si>
  <si>
    <t>Funda Petr</t>
  </si>
  <si>
    <t>Vodička Miroslav</t>
  </si>
  <si>
    <t>Pelíšek František</t>
  </si>
  <si>
    <t>Chalupa Ladislav</t>
  </si>
  <si>
    <t>Vinař René</t>
  </si>
  <si>
    <t>Karlovy Vary</t>
  </si>
  <si>
    <t>Müller Radek</t>
  </si>
  <si>
    <t>Štětí</t>
  </si>
  <si>
    <t>Baranka Vladimír</t>
  </si>
  <si>
    <t>Český Šternberk</t>
  </si>
  <si>
    <t>Dušanek Bohuslav</t>
  </si>
  <si>
    <t>Dušanek Tomáš</t>
  </si>
  <si>
    <t>Vrchlabí</t>
  </si>
  <si>
    <t>Jaroměř</t>
  </si>
  <si>
    <t>Starý Ples</t>
  </si>
  <si>
    <t>Sičák Pavel</t>
  </si>
  <si>
    <t>Pokorný František</t>
  </si>
  <si>
    <t>Pluchta Petr</t>
  </si>
  <si>
    <t>Vatěra Miroslav</t>
  </si>
  <si>
    <t>Panocha Josef</t>
  </si>
  <si>
    <t>Štěpnička Milan</t>
  </si>
  <si>
    <t>Štěpnička Radek</t>
  </si>
  <si>
    <t>Šajerman Vladimír</t>
  </si>
  <si>
    <t xml:space="preserve"> </t>
  </si>
  <si>
    <t>Štěpnička Milan St.</t>
  </si>
  <si>
    <t>Ž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</si>
</sst>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9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4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5" xfId="0" applyFont="1" applyBorder="1" applyAlignment="1" applyProtection="1" quotePrefix="1">
      <alignment horizontal="center"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vertical="center"/>
      <protection hidden="1" locked="0"/>
    </xf>
    <xf numFmtId="0" fontId="1" fillId="0" borderId="38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40" xfId="0" applyFont="1" applyFill="1" applyBorder="1" applyAlignment="1" applyProtection="1">
      <alignment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35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41" xfId="0" applyFont="1" applyFill="1" applyBorder="1" applyAlignment="1" applyProtection="1">
      <alignment horizontal="left" vertical="center"/>
      <protection hidden="1" locked="0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7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2" fillId="33" borderId="22" xfId="0" applyFont="1" applyFill="1" applyBorder="1" applyAlignment="1" applyProtection="1" quotePrefix="1">
      <alignment horizontal="left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 applyProtection="1">
      <alignment horizontal="center" vertical="center"/>
      <protection hidden="1" locked="0"/>
    </xf>
    <xf numFmtId="0" fontId="1" fillId="34" borderId="21" xfId="0" applyFont="1" applyFill="1" applyBorder="1" applyAlignment="1" applyProtection="1">
      <alignment horizontal="right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 locked="0"/>
    </xf>
    <xf numFmtId="0" fontId="1" fillId="34" borderId="21" xfId="0" applyFont="1" applyFill="1" applyBorder="1" applyAlignment="1" applyProtection="1">
      <alignment horizontal="center" vertical="center"/>
      <protection hidden="1" locked="0"/>
    </xf>
    <xf numFmtId="0" fontId="1" fillId="34" borderId="20" xfId="0" applyFont="1" applyFill="1" applyBorder="1" applyAlignment="1" applyProtection="1">
      <alignment horizontal="right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 applyProtection="1">
      <alignment horizontal="center" vertical="center"/>
      <protection hidden="1" locked="0"/>
    </xf>
    <xf numFmtId="0" fontId="1" fillId="35" borderId="20" xfId="0" applyFont="1" applyFill="1" applyBorder="1" applyAlignment="1" applyProtection="1">
      <alignment horizontal="center" vertical="center"/>
      <protection hidden="1" locked="0"/>
    </xf>
    <xf numFmtId="0" fontId="1" fillId="35" borderId="20" xfId="0" applyFont="1" applyFill="1" applyBorder="1" applyAlignment="1" applyProtection="1">
      <alignment vertical="center"/>
      <protection hidden="1" locked="0"/>
    </xf>
    <xf numFmtId="0" fontId="1" fillId="35" borderId="20" xfId="0" applyFont="1" applyFill="1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47" xfId="0" applyFont="1" applyBorder="1" applyAlignment="1" applyProtection="1">
      <alignment horizontal="right" vertical="center"/>
      <protection hidden="1"/>
    </xf>
    <xf numFmtId="0" fontId="1" fillId="0" borderId="48" xfId="0" applyFont="1" applyBorder="1" applyAlignment="1" applyProtection="1">
      <alignment horizontal="right"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 locked="0"/>
    </xf>
    <xf numFmtId="0" fontId="1" fillId="0" borderId="5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 textRotation="90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36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3093632"/>
        <c:axId val="52298369"/>
      </c:barChart>
      <c:catAx>
        <c:axId val="43093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0936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"/>
          <c:w val="0.84325"/>
          <c:h val="0.9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923274"/>
        <c:axId val="8309467"/>
      </c:barChart>
      <c:catAx>
        <c:axId val="92327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7"/>
          <c:w val="0.11275"/>
          <c:h val="0.0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1285875</xdr:colOff>
      <xdr:row>0</xdr:row>
      <xdr:rowOff>123825</xdr:rowOff>
    </xdr:from>
    <xdr:to>
      <xdr:col>31</xdr:col>
      <xdr:colOff>161925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6543675" y="123825"/>
        <a:ext cx="6305550" cy="1047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SheetLayoutView="100" zoomScalePageLayoutView="0" workbookViewId="0" topLeftCell="C1">
      <selection activeCell="U1" sqref="U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43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3:5" ht="12.75">
      <c r="C2" s="144" t="s">
        <v>10</v>
      </c>
      <c r="D2" s="144"/>
      <c r="E2" s="54" t="s">
        <v>85</v>
      </c>
    </row>
    <row r="3" spans="3:5" ht="15.75">
      <c r="C3" s="144" t="s">
        <v>11</v>
      </c>
      <c r="D3" s="144"/>
      <c r="E3" s="55" t="s">
        <v>88</v>
      </c>
    </row>
    <row r="4" spans="3:5" ht="12.75">
      <c r="C4" s="144" t="s">
        <v>33</v>
      </c>
      <c r="D4" s="144"/>
      <c r="E4" s="87" t="s">
        <v>86</v>
      </c>
    </row>
    <row r="5" spans="3:5" ht="15.75">
      <c r="C5" s="144" t="s">
        <v>82</v>
      </c>
      <c r="D5" s="144"/>
      <c r="E5" s="86"/>
    </row>
    <row r="6" spans="3:5" ht="15.75">
      <c r="C6" s="144" t="s">
        <v>34</v>
      </c>
      <c r="D6" s="144"/>
      <c r="E6" s="67" t="s">
        <v>87</v>
      </c>
    </row>
    <row r="7" spans="2:5" ht="12.75">
      <c r="B7" s="13"/>
      <c r="C7" s="151"/>
      <c r="D7" s="151"/>
      <c r="E7" s="151"/>
    </row>
    <row r="8" spans="1:14" ht="12.75" customHeight="1">
      <c r="A8" s="146" t="s">
        <v>29</v>
      </c>
      <c r="B8" s="146" t="s">
        <v>31</v>
      </c>
      <c r="C8" s="147" t="s">
        <v>35</v>
      </c>
      <c r="D8" s="148"/>
      <c r="E8" s="146" t="s">
        <v>38</v>
      </c>
      <c r="F8" s="146"/>
      <c r="G8" s="146"/>
      <c r="H8" s="146"/>
      <c r="I8" s="149" t="s">
        <v>39</v>
      </c>
      <c r="J8" s="149"/>
      <c r="K8" s="149" t="s">
        <v>40</v>
      </c>
      <c r="L8" s="149"/>
      <c r="M8" s="149" t="s">
        <v>47</v>
      </c>
      <c r="N8" s="149"/>
    </row>
    <row r="9" spans="1:14" s="47" customFormat="1" ht="25.5">
      <c r="A9" s="146"/>
      <c r="B9" s="146"/>
      <c r="C9" s="48" t="s">
        <v>50</v>
      </c>
      <c r="D9" s="48" t="s">
        <v>51</v>
      </c>
      <c r="E9" s="146"/>
      <c r="F9" s="146"/>
      <c r="G9" s="146"/>
      <c r="H9" s="146"/>
      <c r="I9" s="48" t="s">
        <v>41</v>
      </c>
      <c r="J9" s="48" t="s">
        <v>42</v>
      </c>
      <c r="K9" s="48" t="s">
        <v>46</v>
      </c>
      <c r="L9" s="48" t="s">
        <v>43</v>
      </c>
      <c r="M9" s="48" t="s">
        <v>46</v>
      </c>
      <c r="N9" s="48" t="s">
        <v>43</v>
      </c>
    </row>
    <row r="10" spans="1:14" s="47" customFormat="1" ht="15.75">
      <c r="A10" s="145" t="s">
        <v>36</v>
      </c>
      <c r="B10" s="145"/>
      <c r="C10" s="76">
        <f>SUM(C11:C16)</f>
        <v>44</v>
      </c>
      <c r="D10" s="76">
        <f>SUM(D11:D16)</f>
        <v>44</v>
      </c>
      <c r="E10" s="152"/>
      <c r="F10" s="153"/>
      <c r="G10" s="153"/>
      <c r="H10" s="154"/>
      <c r="I10" s="51">
        <f>SUM(I11:I16)</f>
        <v>126910</v>
      </c>
      <c r="J10" s="52">
        <f>IF(I10&gt;0,I10/$C10,"")</f>
        <v>2884.318181818182</v>
      </c>
      <c r="K10" s="52">
        <f>SUM(K11:K16)</f>
        <v>400660</v>
      </c>
      <c r="L10" s="52">
        <f aca="true" t="shared" si="0" ref="L10:L16">IF(K10&gt;0,K10/$D10,"")</f>
        <v>9105.90909090909</v>
      </c>
      <c r="M10" s="52">
        <f>SUM(M11:M16)</f>
        <v>527570</v>
      </c>
      <c r="N10" s="52">
        <f>IF(M10&gt;0,M10/(SUM(C10:D10)),"")</f>
        <v>5995.113636363636</v>
      </c>
    </row>
    <row r="11" spans="1:14" ht="15.75">
      <c r="A11" s="50" t="s">
        <v>19</v>
      </c>
      <c r="B11" s="49">
        <v>3</v>
      </c>
      <c r="C11" s="77">
        <f>IF(ISBLANK($A11),"",COUNTA('1. závod'!$C$4:$C$28))</f>
        <v>11</v>
      </c>
      <c r="D11" s="77">
        <f>IF(ISBLANK($A11),"",COUNTA('2. závod'!$C$4:$C$28))</f>
        <v>11</v>
      </c>
      <c r="E11" s="146"/>
      <c r="F11" s="146"/>
      <c r="G11" s="146"/>
      <c r="H11" s="146"/>
      <c r="I11" s="53">
        <f>SUM('1. závod'!C:C)</f>
        <v>48890</v>
      </c>
      <c r="J11" s="52">
        <f aca="true" t="shared" si="1" ref="J11:J16">IF(I11&gt;0,I11/$C11,"")</f>
        <v>4444.545454545455</v>
      </c>
      <c r="K11" s="53">
        <f>SUM('2. závod'!C:C)</f>
        <v>117720</v>
      </c>
      <c r="L11" s="52">
        <f t="shared" si="0"/>
        <v>10701.818181818182</v>
      </c>
      <c r="M11" s="53">
        <f aca="true" t="shared" si="2" ref="M11:M16">SUM(I11,K11)</f>
        <v>166610</v>
      </c>
      <c r="N11" s="52">
        <f aca="true" t="shared" si="3" ref="N11:N16">IF(M11&gt;0,M11/(SUM(C11:D11)),"")</f>
        <v>7573.181818181818</v>
      </c>
    </row>
    <row r="12" spans="1:14" ht="15.75">
      <c r="A12" s="50" t="s">
        <v>23</v>
      </c>
      <c r="B12" s="49">
        <f>IF(ISBLANK(A12),"",B11+5)</f>
        <v>8</v>
      </c>
      <c r="C12" s="77">
        <f>IF(ISBLANK($A12),"",COUNTA('1. závod'!$H$4:$H$28))</f>
        <v>11</v>
      </c>
      <c r="D12" s="77">
        <f>IF(ISBLANK($A12),"",COUNTA('2. závod'!$H$4:$H$28))</f>
        <v>11</v>
      </c>
      <c r="E12" s="146"/>
      <c r="F12" s="146"/>
      <c r="G12" s="146"/>
      <c r="H12" s="146"/>
      <c r="I12" s="53">
        <f>SUM('1. závod'!H:H)</f>
        <v>42980</v>
      </c>
      <c r="J12" s="52">
        <f t="shared" si="1"/>
        <v>3907.2727272727275</v>
      </c>
      <c r="K12" s="53">
        <f>SUM('2. závod'!H:H)</f>
        <v>112520</v>
      </c>
      <c r="L12" s="52">
        <f t="shared" si="0"/>
        <v>10229.09090909091</v>
      </c>
      <c r="M12" s="53">
        <f t="shared" si="2"/>
        <v>155500</v>
      </c>
      <c r="N12" s="52">
        <f t="shared" si="3"/>
        <v>7068.181818181818</v>
      </c>
    </row>
    <row r="13" spans="1:14" ht="15.75">
      <c r="A13" s="50" t="s">
        <v>22</v>
      </c>
      <c r="B13" s="49">
        <f>IF(ISBLANK(A13),"",B12+5)</f>
        <v>13</v>
      </c>
      <c r="C13" s="77">
        <f>IF(ISBLANK($A13),"",COUNTA('1. závod'!$M$4:$M$28))</f>
        <v>11</v>
      </c>
      <c r="D13" s="77">
        <f>IF(ISBLANK($A13),"",COUNTA('2. závod'!$M$4:$M$28))</f>
        <v>11</v>
      </c>
      <c r="E13" s="146"/>
      <c r="F13" s="146"/>
      <c r="G13" s="146"/>
      <c r="H13" s="146"/>
      <c r="I13" s="53">
        <f>SUM('1. závod'!M:M)</f>
        <v>22940</v>
      </c>
      <c r="J13" s="52">
        <f t="shared" si="1"/>
        <v>2085.4545454545455</v>
      </c>
      <c r="K13" s="53">
        <f>SUM('2. závod'!M:M)</f>
        <v>114580</v>
      </c>
      <c r="L13" s="52">
        <f t="shared" si="0"/>
        <v>10416.363636363636</v>
      </c>
      <c r="M13" s="53">
        <f t="shared" si="2"/>
        <v>137520</v>
      </c>
      <c r="N13" s="52">
        <f t="shared" si="3"/>
        <v>6250.909090909091</v>
      </c>
    </row>
    <row r="14" spans="1:14" ht="15.75">
      <c r="A14" s="50" t="s">
        <v>20</v>
      </c>
      <c r="B14" s="49">
        <f>IF(ISBLANK(A14),"",B13+5)</f>
        <v>18</v>
      </c>
      <c r="C14" s="77">
        <f>IF(ISBLANK($A14),"",COUNTA('1. závod'!$R$4:$R$28))</f>
        <v>11</v>
      </c>
      <c r="D14" s="77">
        <f>IF(ISBLANK($A14),"",COUNTA('2. závod'!$R$4:$R$28))</f>
        <v>11</v>
      </c>
      <c r="E14" s="146"/>
      <c r="F14" s="146"/>
      <c r="G14" s="146"/>
      <c r="H14" s="146"/>
      <c r="I14" s="53">
        <f>SUM('1. závod'!R:R)</f>
        <v>12100</v>
      </c>
      <c r="J14" s="52">
        <f t="shared" si="1"/>
        <v>1100</v>
      </c>
      <c r="K14" s="53">
        <f>SUM('2. závod'!R:R)</f>
        <v>55840</v>
      </c>
      <c r="L14" s="52">
        <f t="shared" si="0"/>
        <v>5076.363636363636</v>
      </c>
      <c r="M14" s="53">
        <f t="shared" si="2"/>
        <v>67940</v>
      </c>
      <c r="N14" s="52">
        <f t="shared" si="3"/>
        <v>3088.181818181818</v>
      </c>
    </row>
    <row r="15" spans="1:14" ht="15.75" outlineLevel="1">
      <c r="A15" s="50" t="s">
        <v>21</v>
      </c>
      <c r="B15" s="49">
        <f>IF(ISBLANK(A15),"",B14+5)</f>
        <v>23</v>
      </c>
      <c r="C15" s="77">
        <f>IF(ISBLANK($A15),"",COUNTA('1. závod'!$W$4:$W$28))</f>
        <v>0</v>
      </c>
      <c r="D15" s="77">
        <f>IF(ISBLANK($A15),"",COUNTA('2. závod'!$W$4:$W$27))</f>
        <v>0</v>
      </c>
      <c r="E15" s="152"/>
      <c r="F15" s="153"/>
      <c r="G15" s="153"/>
      <c r="H15" s="154"/>
      <c r="I15" s="53">
        <f>SUM('1. závod'!W:W)</f>
        <v>0</v>
      </c>
      <c r="J15" s="52">
        <f t="shared" si="1"/>
      </c>
      <c r="K15" s="53">
        <f>SUM('2. závod'!W:W)</f>
        <v>0</v>
      </c>
      <c r="L15" s="52">
        <f t="shared" si="0"/>
      </c>
      <c r="M15" s="53">
        <f t="shared" si="2"/>
        <v>0</v>
      </c>
      <c r="N15" s="52">
        <f t="shared" si="3"/>
      </c>
    </row>
    <row r="16" spans="1:14" ht="15.75" outlineLevel="1">
      <c r="A16" s="50" t="s">
        <v>24</v>
      </c>
      <c r="B16" s="49">
        <f>IF(ISBLANK(A16),"",B15+5)</f>
        <v>28</v>
      </c>
      <c r="C16" s="77">
        <f>IF(ISBLANK($A16),"",COUNTA('1. závod'!$AB$4:$AB$28))</f>
        <v>0</v>
      </c>
      <c r="D16" s="77">
        <f>IF(ISBLANK($A16),"",COUNTA('2. závod'!$AB$4:$AB$27))</f>
        <v>0</v>
      </c>
      <c r="E16" s="146"/>
      <c r="F16" s="146"/>
      <c r="G16" s="146"/>
      <c r="H16" s="146"/>
      <c r="I16" s="53">
        <f>SUM('1. závod'!AB:AB)</f>
        <v>0</v>
      </c>
      <c r="J16" s="52">
        <f t="shared" si="1"/>
      </c>
      <c r="K16" s="53">
        <f>SUM('2. závod'!AB:AB)</f>
        <v>0</v>
      </c>
      <c r="L16" s="52">
        <f t="shared" si="0"/>
      </c>
      <c r="M16" s="53">
        <f t="shared" si="2"/>
        <v>0</v>
      </c>
      <c r="N16" s="52">
        <f t="shared" si="3"/>
      </c>
    </row>
    <row r="17" spans="4:11" ht="15.75">
      <c r="D17" s="150" t="s">
        <v>48</v>
      </c>
      <c r="E17" s="150"/>
      <c r="F17" s="150"/>
      <c r="G17" s="150"/>
      <c r="H17" s="150"/>
      <c r="I17" s="78">
        <f>MAX('Výsledková listina'!H9:H52)</f>
        <v>9920</v>
      </c>
      <c r="J17" s="79"/>
      <c r="K17" s="78">
        <f>MAX('Výsledková listina'!L9:L52)</f>
        <v>34380</v>
      </c>
    </row>
    <row r="19" spans="1:14" ht="12.75">
      <c r="A19" s="118"/>
      <c r="B19" s="119"/>
      <c r="C19" s="119"/>
      <c r="D19" s="119"/>
      <c r="E19" s="119" t="s">
        <v>59</v>
      </c>
      <c r="F19" s="119"/>
      <c r="G19" s="119"/>
      <c r="H19" s="119"/>
      <c r="I19" s="120">
        <f>COUNTIF('Výsledková listina'!$C:$C,"m")</f>
        <v>0</v>
      </c>
      <c r="J19" s="120"/>
      <c r="K19" s="120"/>
      <c r="L19" s="120"/>
      <c r="M19" s="120"/>
      <c r="N19" s="121"/>
    </row>
    <row r="20" spans="1:14" ht="12.75">
      <c r="A20" s="122"/>
      <c r="B20" s="123"/>
      <c r="C20" s="123"/>
      <c r="D20" s="123"/>
      <c r="E20" s="123" t="s">
        <v>55</v>
      </c>
      <c r="F20" s="123"/>
      <c r="G20" s="123"/>
      <c r="H20" s="123"/>
      <c r="I20" s="124">
        <f>COUNTIF('Výsledková listina'!$C:$C,"J")+COUNTIF('Výsledková listina'!$C:$C,"jž")</f>
        <v>2</v>
      </c>
      <c r="J20" s="124"/>
      <c r="K20" s="124"/>
      <c r="L20" s="124"/>
      <c r="M20" s="124"/>
      <c r="N20" s="125"/>
    </row>
    <row r="21" spans="1:14" ht="12.75">
      <c r="A21" s="122"/>
      <c r="B21" s="123"/>
      <c r="C21" s="123"/>
      <c r="D21" s="123"/>
      <c r="E21" s="123" t="s">
        <v>56</v>
      </c>
      <c r="F21" s="123"/>
      <c r="G21" s="123"/>
      <c r="H21" s="123"/>
      <c r="I21" s="124">
        <f>COUNTIF('Výsledková listina'!$C:$C,"KŽ")+COUNTIF('Výsledková listina'!$C:$C,"k")</f>
        <v>0</v>
      </c>
      <c r="J21" s="124"/>
      <c r="K21" s="124"/>
      <c r="L21" s="124"/>
      <c r="M21" s="124"/>
      <c r="N21" s="125"/>
    </row>
    <row r="22" spans="1:14" ht="12.75">
      <c r="A22" s="122"/>
      <c r="B22" s="123"/>
      <c r="C22" s="123"/>
      <c r="D22" s="123"/>
      <c r="E22" s="123" t="s">
        <v>57</v>
      </c>
      <c r="F22" s="123"/>
      <c r="G22" s="123"/>
      <c r="H22" s="123"/>
      <c r="I22" s="124">
        <f>COUNTIF('Výsledková listina'!$C:$C,"Ž")+COUNTIF('Výsledková listina'!$C:$C,"JŽ")+COUNTIF('Výsledková listina'!$C:$C,"KŽ")</f>
        <v>1</v>
      </c>
      <c r="J22" s="124"/>
      <c r="K22" s="124"/>
      <c r="L22" s="124"/>
      <c r="M22" s="124"/>
      <c r="N22" s="125"/>
    </row>
    <row r="23" spans="1:14" ht="12.75">
      <c r="A23" s="126"/>
      <c r="B23" s="127"/>
      <c r="C23" s="127"/>
      <c r="D23" s="127"/>
      <c r="E23" s="127" t="s">
        <v>58</v>
      </c>
      <c r="F23" s="127"/>
      <c r="G23" s="127"/>
      <c r="H23" s="127"/>
      <c r="I23" s="128">
        <f>COUNTIF('Výsledková listina'!$C:$C,"H")</f>
        <v>0</v>
      </c>
      <c r="J23" s="128"/>
      <c r="K23" s="128"/>
      <c r="L23" s="128"/>
      <c r="M23" s="128"/>
      <c r="N23" s="129"/>
    </row>
    <row r="27" ht="12.75">
      <c r="A27" s="90" t="s">
        <v>60</v>
      </c>
    </row>
    <row r="28" ht="12.75">
      <c r="A28" s="90" t="s">
        <v>61</v>
      </c>
    </row>
    <row r="29" ht="12.75">
      <c r="A29" s="14" t="s">
        <v>63</v>
      </c>
    </row>
    <row r="30" ht="12.75">
      <c r="A30" s="14" t="s">
        <v>62</v>
      </c>
    </row>
    <row r="31" ht="11.25" customHeight="1">
      <c r="A31" s="14" t="s">
        <v>64</v>
      </c>
    </row>
    <row r="32" ht="12.75">
      <c r="A32" s="14" t="s">
        <v>73</v>
      </c>
    </row>
    <row r="34" ht="12.75">
      <c r="A34" s="90" t="s">
        <v>65</v>
      </c>
    </row>
    <row r="35" ht="12.75">
      <c r="A35" s="91" t="s">
        <v>66</v>
      </c>
    </row>
    <row r="36" ht="12.75">
      <c r="A36" s="14" t="s">
        <v>67</v>
      </c>
    </row>
    <row r="37" ht="12.75">
      <c r="A37" s="14" t="s">
        <v>72</v>
      </c>
    </row>
    <row r="40" ht="12.75">
      <c r="A40" s="90" t="s">
        <v>61</v>
      </c>
    </row>
    <row r="41" ht="12.75">
      <c r="A41" s="14" t="s">
        <v>68</v>
      </c>
    </row>
    <row r="42" ht="12.75">
      <c r="A42" s="14" t="s">
        <v>69</v>
      </c>
    </row>
    <row r="43" ht="12.75">
      <c r="A43" s="14" t="s">
        <v>70</v>
      </c>
    </row>
    <row r="44" ht="12.75">
      <c r="A44" s="14" t="s">
        <v>71</v>
      </c>
    </row>
    <row r="46" ht="12.75">
      <c r="A46" s="90" t="s">
        <v>74</v>
      </c>
    </row>
    <row r="47" ht="12.75">
      <c r="A47" s="14" t="s">
        <v>75</v>
      </c>
    </row>
  </sheetData>
  <sheetProtection/>
  <mergeCells count="23">
    <mergeCell ref="D17:H17"/>
    <mergeCell ref="C7:E7"/>
    <mergeCell ref="E13:H13"/>
    <mergeCell ref="E14:H14"/>
    <mergeCell ref="E15:H15"/>
    <mergeCell ref="E16:H16"/>
    <mergeCell ref="E10:H10"/>
    <mergeCell ref="E11:H11"/>
    <mergeCell ref="E12:H12"/>
    <mergeCell ref="A10:B10"/>
    <mergeCell ref="A8:A9"/>
    <mergeCell ref="B8:B9"/>
    <mergeCell ref="C8:D8"/>
    <mergeCell ref="E8:H9"/>
    <mergeCell ref="M8:N8"/>
    <mergeCell ref="I8:J8"/>
    <mergeCell ref="K8:L8"/>
    <mergeCell ref="A1:N1"/>
    <mergeCell ref="C2:D2"/>
    <mergeCell ref="C3:D3"/>
    <mergeCell ref="C4:D4"/>
    <mergeCell ref="C5:D5"/>
    <mergeCell ref="C6:D6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P1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155" t="s">
        <v>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2:19" s="17" customFormat="1" ht="15" customHeight="1">
      <c r="B2" s="162" t="str">
        <f>CONCATENATE("Místo konání: ",'Základní list'!E2)</f>
        <v>Místo konání: Labe - Sadská</v>
      </c>
      <c r="C2" s="162"/>
      <c r="D2" s="162"/>
      <c r="E2" s="162"/>
      <c r="F2" s="162"/>
      <c r="G2" s="162"/>
      <c r="H2" s="162"/>
      <c r="I2" s="162"/>
      <c r="J2" s="165" t="str">
        <f>CONCATENATE("Sponzor: ",'Základní list'!E5)</f>
        <v>Sponzor: </v>
      </c>
      <c r="K2" s="165"/>
      <c r="L2" s="165"/>
      <c r="M2" s="165"/>
      <c r="N2" s="165"/>
      <c r="O2" s="165"/>
      <c r="P2" s="165"/>
      <c r="Q2" s="39"/>
      <c r="R2" s="39"/>
      <c r="S2" s="39"/>
    </row>
    <row r="3" spans="1:19" s="17" customFormat="1" ht="15">
      <c r="A3" s="18"/>
      <c r="B3" s="163" t="str">
        <f>CONCATENATE("Druh závodu: ",'Základní list'!E3)</f>
        <v>Druh závodu: GP Čech 2009</v>
      </c>
      <c r="C3" s="163"/>
      <c r="D3" s="163"/>
      <c r="E3" s="163"/>
      <c r="F3" s="163"/>
      <c r="G3" s="163"/>
      <c r="H3" s="163"/>
      <c r="I3" s="163"/>
      <c r="J3" s="165" t="str">
        <f>CONCATENATE("Hl. rozhodčí: ",'Základní list'!E6)</f>
        <v>Hl. rozhodčí: Radana Srbová</v>
      </c>
      <c r="K3" s="165"/>
      <c r="L3" s="165"/>
      <c r="M3" s="165"/>
      <c r="N3" s="165"/>
      <c r="O3" s="165"/>
      <c r="P3" s="165"/>
      <c r="Q3" s="39"/>
      <c r="R3" s="39"/>
      <c r="S3" s="39"/>
    </row>
    <row r="4" spans="1:19" s="17" customFormat="1" ht="12.75">
      <c r="A4" s="18"/>
      <c r="B4" s="166" t="str">
        <f>CONCATENATE("Datum: ",'Základní list'!E4)</f>
        <v>Datum: 1.-2.8.2009</v>
      </c>
      <c r="C4" s="166"/>
      <c r="D4" s="166"/>
      <c r="E4" s="166"/>
      <c r="F4" s="166"/>
      <c r="G4" s="166"/>
      <c r="H4" s="166"/>
      <c r="I4" s="166"/>
      <c r="J4" s="116" t="s">
        <v>83</v>
      </c>
      <c r="K4" s="18"/>
      <c r="L4" s="12" t="s">
        <v>116</v>
      </c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8"/>
      <c r="B5" s="88"/>
      <c r="C5" s="88"/>
      <c r="D5" s="88"/>
      <c r="E5" s="88"/>
      <c r="F5" s="88"/>
      <c r="G5" s="88"/>
      <c r="H5" s="88"/>
      <c r="I5" s="88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159" t="s">
        <v>49</v>
      </c>
      <c r="B6" s="180" t="s">
        <v>17</v>
      </c>
      <c r="C6" s="181"/>
      <c r="D6" s="181"/>
      <c r="E6" s="158"/>
      <c r="F6" s="156" t="s">
        <v>0</v>
      </c>
      <c r="G6" s="157"/>
      <c r="H6" s="157"/>
      <c r="I6" s="164"/>
      <c r="J6" s="156" t="s">
        <v>1</v>
      </c>
      <c r="K6" s="157"/>
      <c r="L6" s="157"/>
      <c r="M6" s="164"/>
      <c r="N6" s="156" t="s">
        <v>2</v>
      </c>
      <c r="O6" s="157"/>
      <c r="P6" s="158"/>
      <c r="Q6" s="179" t="s">
        <v>25</v>
      </c>
      <c r="R6" s="176" t="s">
        <v>26</v>
      </c>
      <c r="S6" s="89"/>
    </row>
    <row r="7" spans="1:19" s="19" customFormat="1" ht="12.75" customHeight="1">
      <c r="A7" s="160"/>
      <c r="B7" s="182"/>
      <c r="C7" s="183"/>
      <c r="D7" s="183"/>
      <c r="E7" s="184"/>
      <c r="F7" s="168" t="s">
        <v>3</v>
      </c>
      <c r="G7" s="169"/>
      <c r="H7" s="174" t="s">
        <v>4</v>
      </c>
      <c r="I7" s="172" t="s">
        <v>5</v>
      </c>
      <c r="J7" s="168" t="str">
        <f>F7</f>
        <v>Sektor</v>
      </c>
      <c r="K7" s="169"/>
      <c r="L7" s="174" t="str">
        <f>H7</f>
        <v>CIPS</v>
      </c>
      <c r="M7" s="172" t="str">
        <f>I7</f>
        <v>Poř</v>
      </c>
      <c r="N7" s="170" t="str">
        <f>L7</f>
        <v>CIPS</v>
      </c>
      <c r="O7" s="172" t="s">
        <v>6</v>
      </c>
      <c r="P7" s="177" t="str">
        <f>M7</f>
        <v>Poř</v>
      </c>
      <c r="Q7" s="179"/>
      <c r="R7" s="176"/>
      <c r="S7" s="89"/>
    </row>
    <row r="8" spans="1:19" s="19" customFormat="1" ht="13.5" customHeight="1" thickBot="1">
      <c r="A8" s="161"/>
      <c r="B8" s="92" t="s">
        <v>37</v>
      </c>
      <c r="C8" s="21" t="s">
        <v>7</v>
      </c>
      <c r="D8" s="22" t="s">
        <v>84</v>
      </c>
      <c r="E8" s="93" t="s">
        <v>53</v>
      </c>
      <c r="F8" s="23" t="s">
        <v>9</v>
      </c>
      <c r="G8" s="21" t="s">
        <v>8</v>
      </c>
      <c r="H8" s="175"/>
      <c r="I8" s="173"/>
      <c r="J8" s="23" t="str">
        <f>F8</f>
        <v>sk</v>
      </c>
      <c r="K8" s="21" t="str">
        <f>G8</f>
        <v>čís</v>
      </c>
      <c r="L8" s="175"/>
      <c r="M8" s="173"/>
      <c r="N8" s="171"/>
      <c r="O8" s="173"/>
      <c r="P8" s="178"/>
      <c r="Q8" s="179"/>
      <c r="R8" s="176"/>
      <c r="S8" s="89" t="s">
        <v>54</v>
      </c>
    </row>
    <row r="9" spans="1:19" ht="18" customHeight="1">
      <c r="A9" s="102">
        <v>8</v>
      </c>
      <c r="B9" s="141" t="s">
        <v>102</v>
      </c>
      <c r="C9" s="103"/>
      <c r="D9" s="104" t="s">
        <v>103</v>
      </c>
      <c r="E9" s="115"/>
      <c r="F9" s="131" t="s">
        <v>19</v>
      </c>
      <c r="G9" s="132">
        <v>1</v>
      </c>
      <c r="H9" s="133">
        <f>IF($G9="","",INDEX('1. závod'!$A:$CM,$G9+3,INDEX('Základní list'!$B:$B,MATCH($F9,'Základní list'!$A:$A,0),1)))</f>
        <v>9840</v>
      </c>
      <c r="I9" s="134">
        <f>IF($G9="","",INDEX('1. závod'!$A:$CL,$G9+3,INDEX('Základní list'!$B:$B,MATCH($F9,'Základní list'!$A:$A,0),1)+2))</f>
        <v>1</v>
      </c>
      <c r="J9" s="135" t="s">
        <v>23</v>
      </c>
      <c r="K9" s="136">
        <v>6</v>
      </c>
      <c r="L9" s="137">
        <f>IF($K9="","",INDEX('2. závod'!$A:$CM,$K9+3,INDEX('Základní list'!$B:$B,MATCH($J9,'Základní list'!$A:$A,0),1)))</f>
        <v>18720</v>
      </c>
      <c r="M9" s="138">
        <f>IF($K9="","",INDEX('2. závod'!$A:$CM,$K9+3,INDEX('Základní list'!$B:$B,MATCH($J9,'Základní list'!$A:$A,0),1)+2))</f>
        <v>1</v>
      </c>
      <c r="N9" s="112">
        <f aca="true" t="shared" si="0" ref="N9:N53">IF($K9="","",SUM(H9,L9))</f>
        <v>28560</v>
      </c>
      <c r="O9" s="113">
        <f aca="true" t="shared" si="1" ref="O9:O53">IF($K9="","",SUM(I9,M9))</f>
        <v>2</v>
      </c>
      <c r="P9" s="114">
        <f>IF($N9="","",RANK(O9,O:O,1))</f>
        <v>1</v>
      </c>
      <c r="Q9" s="40" t="str">
        <f aca="true" t="shared" si="2" ref="Q9:Q53">CONCATENATE(F9,G9)</f>
        <v>A1</v>
      </c>
      <c r="R9" s="40" t="str">
        <f aca="true" t="shared" si="3" ref="R9:R53">CONCATENATE(J9,K9)</f>
        <v>B6</v>
      </c>
      <c r="S9" s="40">
        <f aca="true" t="shared" si="4" ref="S9:S53">COUNT(I9,M9)</f>
        <v>2</v>
      </c>
    </row>
    <row r="10" spans="1:19" s="19" customFormat="1" ht="18" customHeight="1">
      <c r="A10" s="102">
        <v>42</v>
      </c>
      <c r="B10" s="141" t="s">
        <v>150</v>
      </c>
      <c r="C10" s="34"/>
      <c r="D10" s="35" t="s">
        <v>138</v>
      </c>
      <c r="E10" s="105"/>
      <c r="F10" s="36" t="s">
        <v>23</v>
      </c>
      <c r="G10" s="34">
        <v>4</v>
      </c>
      <c r="H10" s="28">
        <f>IF($G10="","",INDEX('1. závod'!$A:$CM,$G10+3,INDEX('Základní list'!$B:$B,MATCH($F10,'Základní list'!$A:$A,0),1)))</f>
        <v>7100</v>
      </c>
      <c r="I10" s="24">
        <f>IF($G10="","",INDEX('1. závod'!$A:$CL,$G10+3,INDEX('Základní list'!$B:$B,MATCH($F10,'Základní list'!$A:$A,0),1)+2))</f>
        <v>3</v>
      </c>
      <c r="J10" s="135" t="s">
        <v>19</v>
      </c>
      <c r="K10" s="136">
        <v>10</v>
      </c>
      <c r="L10" s="137">
        <f>IF($K10="","",INDEX('2. závod'!$A:$CM,$K10+3,INDEX('Základní list'!$B:$B,MATCH($J10,'Základní list'!$A:$A,0),1)))</f>
        <v>34380</v>
      </c>
      <c r="M10" s="138">
        <f>IF($K10="","",INDEX('2. závod'!$A:$CM,$K10+3,INDEX('Základní list'!$B:$B,MATCH($J10,'Základní list'!$A:$A,0),1)+2))</f>
        <v>1</v>
      </c>
      <c r="N10" s="30">
        <f t="shared" si="0"/>
        <v>41480</v>
      </c>
      <c r="O10" s="68">
        <f t="shared" si="1"/>
        <v>4</v>
      </c>
      <c r="P10" s="75">
        <f>IF($N10="","",RANK(O10,O:O,1))</f>
        <v>2</v>
      </c>
      <c r="Q10" s="40" t="str">
        <f t="shared" si="2"/>
        <v>B4</v>
      </c>
      <c r="R10" s="40" t="str">
        <f t="shared" si="3"/>
        <v>A10</v>
      </c>
      <c r="S10" s="40">
        <f t="shared" si="4"/>
        <v>2</v>
      </c>
    </row>
    <row r="11" spans="1:19" s="19" customFormat="1" ht="18" customHeight="1">
      <c r="A11" s="102">
        <v>12</v>
      </c>
      <c r="B11" s="141" t="s">
        <v>124</v>
      </c>
      <c r="C11" s="103"/>
      <c r="D11" s="104" t="s">
        <v>101</v>
      </c>
      <c r="E11" s="105"/>
      <c r="F11" s="131" t="s">
        <v>22</v>
      </c>
      <c r="G11" s="132">
        <v>10</v>
      </c>
      <c r="H11" s="133">
        <f>IF($G11="","",INDEX('1. závod'!$A:$CM,$G11+3,INDEX('Základní list'!$B:$B,MATCH($F11,'Základní list'!$A:$A,0),1)))</f>
        <v>5340</v>
      </c>
      <c r="I11" s="134">
        <f>IF($G11="","",INDEX('1. závod'!$A:$CL,$G11+3,INDEX('Základní list'!$B:$B,MATCH($F11,'Základní list'!$A:$A,0),1)+2))</f>
        <v>1</v>
      </c>
      <c r="J11" s="102" t="s">
        <v>22</v>
      </c>
      <c r="K11" s="109">
        <v>11</v>
      </c>
      <c r="L11" s="110">
        <f>IF($K11="","",INDEX('2. závod'!$A:$CM,$K11+3,INDEX('Základní list'!$B:$B,MATCH($J11,'Základní list'!$A:$A,0),1)))</f>
        <v>15480</v>
      </c>
      <c r="M11" s="111">
        <f>IF($K11="","",INDEX('2. závod'!$A:$CM,$K11+3,INDEX('Základní list'!$B:$B,MATCH($J11,'Základní list'!$A:$A,0),1)+2))</f>
        <v>3</v>
      </c>
      <c r="N11" s="112">
        <f t="shared" si="0"/>
        <v>20820</v>
      </c>
      <c r="O11" s="113">
        <f t="shared" si="1"/>
        <v>4</v>
      </c>
      <c r="P11" s="114">
        <v>3</v>
      </c>
      <c r="Q11" s="40" t="str">
        <f t="shared" si="2"/>
        <v>C10</v>
      </c>
      <c r="R11" s="40" t="str">
        <f t="shared" si="3"/>
        <v>C11</v>
      </c>
      <c r="S11" s="40">
        <f t="shared" si="4"/>
        <v>2</v>
      </c>
    </row>
    <row r="12" spans="1:19" ht="18" customHeight="1">
      <c r="A12" s="102">
        <v>31</v>
      </c>
      <c r="B12" s="141" t="s">
        <v>132</v>
      </c>
      <c r="C12" s="34"/>
      <c r="D12" s="35" t="s">
        <v>134</v>
      </c>
      <c r="E12" s="115"/>
      <c r="F12" s="131" t="s">
        <v>20</v>
      </c>
      <c r="G12" s="132">
        <v>10</v>
      </c>
      <c r="H12" s="133">
        <f>IF($G12="","",INDEX('1. závod'!$A:$CM,$G12+3,INDEX('Základní list'!$B:$B,MATCH($F12,'Základní list'!$A:$A,0),1)))</f>
        <v>3620</v>
      </c>
      <c r="I12" s="134">
        <f>IF($G12="","",INDEX('1. závod'!$A:$CL,$G12+3,INDEX('Základní list'!$B:$B,MATCH($F12,'Základní list'!$A:$A,0),1)+2))</f>
        <v>1</v>
      </c>
      <c r="J12" s="32" t="s">
        <v>19</v>
      </c>
      <c r="K12" s="33">
        <v>6</v>
      </c>
      <c r="L12" s="69">
        <f>IF($K12="","",INDEX('2. závod'!$A:$CM,$K12+3,INDEX('Základní list'!$B:$B,MATCH($J12,'Základní list'!$A:$A,0),1)))</f>
        <v>14620</v>
      </c>
      <c r="M12" s="70">
        <f>IF($K12="","",INDEX('2. závod'!$A:$CM,$K12+3,INDEX('Základní list'!$B:$B,MATCH($J12,'Základní list'!$A:$A,0),1)+2))</f>
        <v>3</v>
      </c>
      <c r="N12" s="30">
        <f t="shared" si="0"/>
        <v>18240</v>
      </c>
      <c r="O12" s="68">
        <f t="shared" si="1"/>
        <v>4</v>
      </c>
      <c r="P12" s="75">
        <v>4</v>
      </c>
      <c r="Q12" s="40" t="str">
        <f t="shared" si="2"/>
        <v>D10</v>
      </c>
      <c r="R12" s="40" t="str">
        <f t="shared" si="3"/>
        <v>A6</v>
      </c>
      <c r="S12" s="40">
        <f t="shared" si="4"/>
        <v>2</v>
      </c>
    </row>
    <row r="13" spans="1:19" ht="18" customHeight="1">
      <c r="A13" s="102">
        <v>5</v>
      </c>
      <c r="B13" s="141" t="s">
        <v>96</v>
      </c>
      <c r="C13" s="103"/>
      <c r="D13" s="104" t="s">
        <v>97</v>
      </c>
      <c r="E13" s="105"/>
      <c r="F13" s="106" t="s">
        <v>19</v>
      </c>
      <c r="G13" s="103">
        <v>5</v>
      </c>
      <c r="H13" s="107">
        <f>IF($G13="","",INDEX('1. závod'!$A:$CM,$G13+3,INDEX('Základní list'!$B:$B,MATCH($F13,'Základní list'!$A:$A,0),1)))</f>
        <v>9060</v>
      </c>
      <c r="I13" s="108">
        <f>IF($G13="","",INDEX('1. závod'!$A:$CL,$G13+3,INDEX('Základní list'!$B:$B,MATCH($F13,'Základní list'!$A:$A,0),1)+2))</f>
        <v>2</v>
      </c>
      <c r="J13" s="102" t="s">
        <v>23</v>
      </c>
      <c r="K13" s="109">
        <v>9</v>
      </c>
      <c r="L13" s="110">
        <f>IF($K13="","",INDEX('2. závod'!$A:$CM,$K13+3,INDEX('Základní list'!$B:$B,MATCH($J13,'Základní list'!$A:$A,0),1)))</f>
        <v>13340</v>
      </c>
      <c r="M13" s="111">
        <f>IF($K13="","",INDEX('2. závod'!$A:$CM,$K13+3,INDEX('Základní list'!$B:$B,MATCH($J13,'Základní list'!$A:$A,0),1)+2))</f>
        <v>3</v>
      </c>
      <c r="N13" s="112">
        <f t="shared" si="0"/>
        <v>22400</v>
      </c>
      <c r="O13" s="113">
        <f t="shared" si="1"/>
        <v>5</v>
      </c>
      <c r="P13" s="114">
        <f>IF($N13="","",RANK(O13,O:O,1))</f>
        <v>5</v>
      </c>
      <c r="Q13" s="40" t="str">
        <f t="shared" si="2"/>
        <v>A5</v>
      </c>
      <c r="R13" s="40" t="str">
        <f t="shared" si="3"/>
        <v>B9</v>
      </c>
      <c r="S13" s="40">
        <f t="shared" si="4"/>
        <v>2</v>
      </c>
    </row>
    <row r="14" spans="1:19" ht="18" customHeight="1" collapsed="1">
      <c r="A14" s="102">
        <v>41</v>
      </c>
      <c r="B14" s="141" t="s">
        <v>149</v>
      </c>
      <c r="C14" s="34"/>
      <c r="D14" s="35" t="s">
        <v>138</v>
      </c>
      <c r="E14" s="105"/>
      <c r="F14" s="36" t="s">
        <v>22</v>
      </c>
      <c r="G14" s="34">
        <v>8</v>
      </c>
      <c r="H14" s="28">
        <f>IF($G14="","",INDEX('1. závod'!$A:$CM,$G14+3,INDEX('Základní list'!$B:$B,MATCH($F14,'Základní list'!$A:$A,0),1)))</f>
        <v>2740</v>
      </c>
      <c r="I14" s="24">
        <f>IF($G14="","",INDEX('1. závod'!$A:$CL,$G14+3,INDEX('Základní list'!$B:$B,MATCH($F14,'Základní list'!$A:$A,0),1)+2))</f>
        <v>3</v>
      </c>
      <c r="J14" s="32" t="s">
        <v>19</v>
      </c>
      <c r="K14" s="33">
        <v>11</v>
      </c>
      <c r="L14" s="69">
        <f>IF($K14="","",INDEX('2. závod'!$A:$CM,$K14+3,INDEX('Základní list'!$B:$B,MATCH($J14,'Základní list'!$A:$A,0),1)))</f>
        <v>15840</v>
      </c>
      <c r="M14" s="70">
        <f>IF($K14="","",INDEX('2. závod'!$A:$CM,$K14+3,INDEX('Základní list'!$B:$B,MATCH($J14,'Základní list'!$A:$A,0),1)+2))</f>
        <v>2</v>
      </c>
      <c r="N14" s="30">
        <f t="shared" si="0"/>
        <v>18580</v>
      </c>
      <c r="O14" s="68">
        <f t="shared" si="1"/>
        <v>5</v>
      </c>
      <c r="P14" s="75">
        <v>6</v>
      </c>
      <c r="Q14" s="40" t="str">
        <f t="shared" si="2"/>
        <v>C8</v>
      </c>
      <c r="R14" s="40" t="str">
        <f t="shared" si="3"/>
        <v>A11</v>
      </c>
      <c r="S14" s="40">
        <f t="shared" si="4"/>
        <v>2</v>
      </c>
    </row>
    <row r="15" spans="1:19" ht="18" customHeight="1">
      <c r="A15" s="102">
        <v>9</v>
      </c>
      <c r="B15" s="141" t="s">
        <v>104</v>
      </c>
      <c r="C15" s="103"/>
      <c r="D15" s="104"/>
      <c r="E15" s="115"/>
      <c r="F15" s="106" t="s">
        <v>22</v>
      </c>
      <c r="G15" s="103">
        <v>1</v>
      </c>
      <c r="H15" s="107">
        <f>IF($G15="","",INDEX('1. závod'!$A:$CM,$G15+3,INDEX('Základní list'!$B:$B,MATCH($F15,'Základní list'!$A:$A,0),1)))</f>
        <v>2560</v>
      </c>
      <c r="I15" s="108">
        <f>IF($G15="","",INDEX('1. závod'!$A:$CL,$G15+3,INDEX('Základní list'!$B:$B,MATCH($F15,'Základní list'!$A:$A,0),1)+2))</f>
        <v>4</v>
      </c>
      <c r="J15" s="135" t="s">
        <v>20</v>
      </c>
      <c r="K15" s="136">
        <v>1</v>
      </c>
      <c r="L15" s="137">
        <f>IF($K15="","",INDEX('2. závod'!$A:$CM,$K15+3,INDEX('Základní list'!$B:$B,MATCH($J15,'Základní list'!$A:$A,0),1)))</f>
        <v>11140</v>
      </c>
      <c r="M15" s="138">
        <f>IF($K15="","",INDEX('2. závod'!$A:$CM,$K15+3,INDEX('Základní list'!$B:$B,MATCH($J15,'Základní list'!$A:$A,0),1)+2))</f>
        <v>1</v>
      </c>
      <c r="N15" s="112">
        <f t="shared" si="0"/>
        <v>13700</v>
      </c>
      <c r="O15" s="113">
        <f t="shared" si="1"/>
        <v>5</v>
      </c>
      <c r="P15" s="114">
        <v>7</v>
      </c>
      <c r="Q15" s="40" t="str">
        <f t="shared" si="2"/>
        <v>C1</v>
      </c>
      <c r="R15" s="40" t="str">
        <f t="shared" si="3"/>
        <v>D1</v>
      </c>
      <c r="S15" s="40">
        <f t="shared" si="4"/>
        <v>2</v>
      </c>
    </row>
    <row r="16" spans="1:19" s="19" customFormat="1" ht="18" customHeight="1">
      <c r="A16" s="102">
        <v>23</v>
      </c>
      <c r="B16" s="142" t="s">
        <v>125</v>
      </c>
      <c r="C16" s="103"/>
      <c r="D16" s="104" t="s">
        <v>101</v>
      </c>
      <c r="E16" s="105"/>
      <c r="F16" s="106" t="s">
        <v>19</v>
      </c>
      <c r="G16" s="103">
        <v>4</v>
      </c>
      <c r="H16" s="107">
        <f>IF($G16="","",INDEX('1. závod'!$A:$CM,$G16+3,INDEX('Základní list'!$B:$B,MATCH($F16,'Základní list'!$A:$A,0),1)))</f>
        <v>5550</v>
      </c>
      <c r="I16" s="108">
        <f>IF($G16="","",INDEX('1. závod'!$A:$CL,$G16+3,INDEX('Základní list'!$B:$B,MATCH($F16,'Základní list'!$A:$A,0),1)+2))</f>
        <v>4</v>
      </c>
      <c r="J16" s="102" t="s">
        <v>22</v>
      </c>
      <c r="K16" s="109">
        <v>4</v>
      </c>
      <c r="L16" s="110">
        <f>IF($K16="","",INDEX('2. závod'!$A:$CM,$K16+3,INDEX('Základní list'!$B:$B,MATCH($J16,'Základní list'!$A:$A,0),1)))</f>
        <v>16300</v>
      </c>
      <c r="M16" s="111">
        <f>IF($K16="","",INDEX('2. závod'!$A:$CM,$K16+3,INDEX('Základní list'!$B:$B,MATCH($J16,'Základní list'!$A:$A,0),1)+2))</f>
        <v>2</v>
      </c>
      <c r="N16" s="112">
        <f t="shared" si="0"/>
        <v>21850</v>
      </c>
      <c r="O16" s="113">
        <f t="shared" si="1"/>
        <v>6</v>
      </c>
      <c r="P16" s="114">
        <f>IF($N16="","",RANK(O16,O:O,1))</f>
        <v>8</v>
      </c>
      <c r="Q16" s="40" t="str">
        <f t="shared" si="2"/>
        <v>A4</v>
      </c>
      <c r="R16" s="40" t="str">
        <f t="shared" si="3"/>
        <v>C4</v>
      </c>
      <c r="S16" s="40">
        <f t="shared" si="4"/>
        <v>2</v>
      </c>
    </row>
    <row r="17" spans="1:19" ht="18" customHeight="1">
      <c r="A17" s="102">
        <v>15</v>
      </c>
      <c r="B17" s="142" t="s">
        <v>111</v>
      </c>
      <c r="C17" s="103"/>
      <c r="D17" s="104" t="s">
        <v>112</v>
      </c>
      <c r="E17" s="105"/>
      <c r="F17" s="106" t="s">
        <v>23</v>
      </c>
      <c r="G17" s="103">
        <v>9</v>
      </c>
      <c r="H17" s="107">
        <f>IF($G17="","",INDEX('1. závod'!$A:$CM,$G17+3,INDEX('Základní list'!$B:$B,MATCH($F17,'Základní list'!$A:$A,0),1)))</f>
        <v>7800</v>
      </c>
      <c r="I17" s="108">
        <f>IF($G17="","",INDEX('1. závod'!$A:$CL,$G17+3,INDEX('Základní list'!$B:$B,MATCH($F17,'Základní list'!$A:$A,0),1)+2))</f>
        <v>2</v>
      </c>
      <c r="J17" s="102" t="s">
        <v>19</v>
      </c>
      <c r="K17" s="109">
        <v>1</v>
      </c>
      <c r="L17" s="110">
        <f>IF($K17="","",INDEX('2. závod'!$A:$CM,$K17+3,INDEX('Základní list'!$B:$B,MATCH($J17,'Základní list'!$A:$A,0),1)))</f>
        <v>9860</v>
      </c>
      <c r="M17" s="111">
        <f>IF($K17="","",INDEX('2. závod'!$A:$CM,$K17+3,INDEX('Základní list'!$B:$B,MATCH($J17,'Základní list'!$A:$A,0),1)+2))</f>
        <v>4</v>
      </c>
      <c r="N17" s="112">
        <f t="shared" si="0"/>
        <v>17660</v>
      </c>
      <c r="O17" s="113">
        <f t="shared" si="1"/>
        <v>6</v>
      </c>
      <c r="P17" s="114">
        <v>9</v>
      </c>
      <c r="Q17" s="40" t="str">
        <f t="shared" si="2"/>
        <v>B9</v>
      </c>
      <c r="R17" s="40" t="str">
        <f t="shared" si="3"/>
        <v>A1</v>
      </c>
      <c r="S17" s="40">
        <f t="shared" si="4"/>
        <v>2</v>
      </c>
    </row>
    <row r="18" spans="1:19" ht="18" customHeight="1">
      <c r="A18" s="102">
        <v>3</v>
      </c>
      <c r="B18" s="141" t="s">
        <v>91</v>
      </c>
      <c r="C18" s="103"/>
      <c r="D18" s="104" t="s">
        <v>93</v>
      </c>
      <c r="E18" s="115"/>
      <c r="F18" s="131" t="s">
        <v>23</v>
      </c>
      <c r="G18" s="132">
        <v>5</v>
      </c>
      <c r="H18" s="133">
        <f>IF($G18="","",INDEX('1. závod'!$A:$CM,$G18+3,INDEX('Základní list'!$B:$B,MATCH($F18,'Základní list'!$A:$A,0),1)))</f>
        <v>9920</v>
      </c>
      <c r="I18" s="134">
        <f>IF($G18="","",INDEX('1. závod'!$A:$CL,$G18+3,INDEX('Základní list'!$B:$B,MATCH($F18,'Základní list'!$A:$A,0),1)+2))</f>
        <v>1</v>
      </c>
      <c r="J18" s="102" t="s">
        <v>20</v>
      </c>
      <c r="K18" s="109">
        <v>6</v>
      </c>
      <c r="L18" s="110">
        <f>IF($K18="","",INDEX('2. závod'!$A:$CM,$K18+3,INDEX('Základní list'!$B:$B,MATCH($J18,'Základní list'!$A:$A,0),1)))</f>
        <v>6040</v>
      </c>
      <c r="M18" s="111">
        <f>IF($K18="","",INDEX('2. závod'!$A:$CM,$K18+3,INDEX('Základní list'!$B:$B,MATCH($J18,'Základní list'!$A:$A,0),1)+2))</f>
        <v>5</v>
      </c>
      <c r="N18" s="112">
        <f t="shared" si="0"/>
        <v>15960</v>
      </c>
      <c r="O18" s="113">
        <f t="shared" si="1"/>
        <v>6</v>
      </c>
      <c r="P18" s="114">
        <v>10</v>
      </c>
      <c r="Q18" s="40" t="str">
        <f t="shared" si="2"/>
        <v>B5</v>
      </c>
      <c r="R18" s="40" t="str">
        <f t="shared" si="3"/>
        <v>D6</v>
      </c>
      <c r="S18" s="40">
        <f t="shared" si="4"/>
        <v>2</v>
      </c>
    </row>
    <row r="19" spans="1:19" s="19" customFormat="1" ht="18" customHeight="1">
      <c r="A19" s="102">
        <v>35</v>
      </c>
      <c r="B19" s="141" t="s">
        <v>139</v>
      </c>
      <c r="C19" s="34"/>
      <c r="D19" s="35" t="s">
        <v>141</v>
      </c>
      <c r="E19" s="105"/>
      <c r="F19" s="36" t="s">
        <v>19</v>
      </c>
      <c r="G19" s="34">
        <v>6</v>
      </c>
      <c r="H19" s="28">
        <f>IF($G19="","",INDEX('1. závod'!$A:$CM,$G19+3,INDEX('Základní list'!$B:$B,MATCH($F19,'Základní list'!$A:$A,0),1)))</f>
        <v>7760</v>
      </c>
      <c r="I19" s="24">
        <f>IF($G19="","",INDEX('1. závod'!$A:$CL,$G19+3,INDEX('Základní list'!$B:$B,MATCH($F19,'Základní list'!$A:$A,0),1)+2))</f>
        <v>3</v>
      </c>
      <c r="J19" s="32" t="s">
        <v>22</v>
      </c>
      <c r="K19" s="33">
        <v>1</v>
      </c>
      <c r="L19" s="69">
        <f>IF($K19="","",INDEX('2. závod'!$A:$CM,$K19+3,INDEX('Základní list'!$B:$B,MATCH($J19,'Základní list'!$A:$A,0),1)))</f>
        <v>14480</v>
      </c>
      <c r="M19" s="70">
        <f>IF($K19="","",INDEX('2. závod'!$A:$CM,$K19+3,INDEX('Základní list'!$B:$B,MATCH($J19,'Základní list'!$A:$A,0),1)+2))</f>
        <v>4</v>
      </c>
      <c r="N19" s="30">
        <f t="shared" si="0"/>
        <v>22240</v>
      </c>
      <c r="O19" s="68">
        <f t="shared" si="1"/>
        <v>7</v>
      </c>
      <c r="P19" s="75">
        <f>IF($N19="","",RANK(O19,O:O,1))</f>
        <v>11</v>
      </c>
      <c r="Q19" s="40" t="str">
        <f t="shared" si="2"/>
        <v>A6</v>
      </c>
      <c r="R19" s="40" t="str">
        <f t="shared" si="3"/>
        <v>C1</v>
      </c>
      <c r="S19" s="40">
        <f t="shared" si="4"/>
        <v>2</v>
      </c>
    </row>
    <row r="20" spans="1:19" s="19" customFormat="1" ht="18" customHeight="1">
      <c r="A20" s="102">
        <v>20</v>
      </c>
      <c r="B20" s="142" t="s">
        <v>119</v>
      </c>
      <c r="C20" s="103"/>
      <c r="D20" s="104" t="s">
        <v>120</v>
      </c>
      <c r="E20" s="105"/>
      <c r="F20" s="106" t="s">
        <v>23</v>
      </c>
      <c r="G20" s="103">
        <v>3</v>
      </c>
      <c r="H20" s="107">
        <f>IF($G20="","",INDEX('1. závod'!$A:$CM,$G20+3,INDEX('Základní list'!$B:$B,MATCH($F20,'Základní list'!$A:$A,0),1)))</f>
        <v>4460</v>
      </c>
      <c r="I20" s="108">
        <f>IF($G20="","",INDEX('1. závod'!$A:$CL,$G20+3,INDEX('Základní list'!$B:$B,MATCH($F20,'Základní list'!$A:$A,0),1)+2))</f>
        <v>4</v>
      </c>
      <c r="J20" s="102" t="s">
        <v>20</v>
      </c>
      <c r="K20" s="109">
        <v>5</v>
      </c>
      <c r="L20" s="110">
        <f>IF($K20="","",INDEX('2. závod'!$A:$CM,$K20+3,INDEX('Základní list'!$B:$B,MATCH($J20,'Základní list'!$A:$A,0),1)))</f>
        <v>6620</v>
      </c>
      <c r="M20" s="111">
        <f>IF($K20="","",INDEX('2. závod'!$A:$CM,$K20+3,INDEX('Základní list'!$B:$B,MATCH($J20,'Základní list'!$A:$A,0),1)+2))</f>
        <v>3</v>
      </c>
      <c r="N20" s="112">
        <f t="shared" si="0"/>
        <v>11080</v>
      </c>
      <c r="O20" s="113">
        <f t="shared" si="1"/>
        <v>7</v>
      </c>
      <c r="P20" s="114">
        <v>12</v>
      </c>
      <c r="Q20" s="40" t="str">
        <f t="shared" si="2"/>
        <v>B3</v>
      </c>
      <c r="R20" s="40" t="str">
        <f t="shared" si="3"/>
        <v>D5</v>
      </c>
      <c r="S20" s="40">
        <f t="shared" si="4"/>
        <v>2</v>
      </c>
    </row>
    <row r="21" spans="1:19" ht="18" customHeight="1">
      <c r="A21" s="102">
        <v>14</v>
      </c>
      <c r="B21" s="142" t="s">
        <v>110</v>
      </c>
      <c r="C21" s="103"/>
      <c r="D21" s="104" t="s">
        <v>101</v>
      </c>
      <c r="E21" s="115"/>
      <c r="F21" s="106" t="s">
        <v>22</v>
      </c>
      <c r="G21" s="103">
        <v>3</v>
      </c>
      <c r="H21" s="107">
        <f>IF($G21="","",INDEX('1. závod'!$A:$CM,$G21+3,INDEX('Základní list'!$B:$B,MATCH($F21,'Základní list'!$A:$A,0),1)))</f>
        <v>2120</v>
      </c>
      <c r="I21" s="108">
        <f>IF($G21="","",INDEX('1. závod'!$A:$CL,$G21+3,INDEX('Základní list'!$B:$B,MATCH($F21,'Základní list'!$A:$A,0),1)+2))</f>
        <v>5</v>
      </c>
      <c r="J21" s="102" t="s">
        <v>20</v>
      </c>
      <c r="K21" s="109">
        <v>2</v>
      </c>
      <c r="L21" s="110">
        <f>IF($K21="","",INDEX('2. závod'!$A:$CM,$K21+3,INDEX('Základní list'!$B:$B,MATCH($J21,'Základní list'!$A:$A,0),1)))</f>
        <v>7340</v>
      </c>
      <c r="M21" s="111">
        <f>IF($K21="","",INDEX('2. závod'!$A:$CM,$K21+3,INDEX('Základní list'!$B:$B,MATCH($J21,'Základní list'!$A:$A,0),1)+2))</f>
        <v>2</v>
      </c>
      <c r="N21" s="112">
        <f t="shared" si="0"/>
        <v>9460</v>
      </c>
      <c r="O21" s="113">
        <f t="shared" si="1"/>
        <v>7</v>
      </c>
      <c r="P21" s="114">
        <v>13</v>
      </c>
      <c r="Q21" s="40" t="str">
        <f t="shared" si="2"/>
        <v>C3</v>
      </c>
      <c r="R21" s="40" t="str">
        <f t="shared" si="3"/>
        <v>D2</v>
      </c>
      <c r="S21" s="40">
        <f t="shared" si="4"/>
        <v>2</v>
      </c>
    </row>
    <row r="22" spans="1:19" s="19" customFormat="1" ht="18" customHeight="1">
      <c r="A22" s="102">
        <v>11</v>
      </c>
      <c r="B22" s="141" t="s">
        <v>106</v>
      </c>
      <c r="C22" s="103"/>
      <c r="D22" s="104" t="s">
        <v>107</v>
      </c>
      <c r="E22" s="105"/>
      <c r="F22" s="106" t="s">
        <v>20</v>
      </c>
      <c r="G22" s="103">
        <v>5</v>
      </c>
      <c r="H22" s="107">
        <f>IF($G22="","",INDEX('1. závod'!$A:$CM,$G22+3,INDEX('Základní list'!$B:$B,MATCH($F22,'Základní list'!$A:$A,0),1)))</f>
        <v>2460</v>
      </c>
      <c r="I22" s="108">
        <f>IF($G22="","",INDEX('1. závod'!$A:$CL,$G22+3,INDEX('Základní list'!$B:$B,MATCH($F22,'Základní list'!$A:$A,0),1)+2))</f>
        <v>2</v>
      </c>
      <c r="J22" s="102" t="s">
        <v>19</v>
      </c>
      <c r="K22" s="109">
        <v>3</v>
      </c>
      <c r="L22" s="110">
        <f>IF($K22="","",INDEX('2. závod'!$A:$CM,$K22+3,INDEX('Základní list'!$B:$B,MATCH($J22,'Základní list'!$A:$A,0),1)))</f>
        <v>8940</v>
      </c>
      <c r="M22" s="111">
        <f>IF($K22="","",INDEX('2. závod'!$A:$CM,$K22+3,INDEX('Základní list'!$B:$B,MATCH($J22,'Základní list'!$A:$A,0),1)+2))</f>
        <v>6</v>
      </c>
      <c r="N22" s="112">
        <f t="shared" si="0"/>
        <v>11400</v>
      </c>
      <c r="O22" s="113">
        <f t="shared" si="1"/>
        <v>8</v>
      </c>
      <c r="P22" s="114">
        <f>IF($N22="","",RANK(O22,O:O,1))</f>
        <v>14</v>
      </c>
      <c r="Q22" s="40" t="str">
        <f t="shared" si="2"/>
        <v>D5</v>
      </c>
      <c r="R22" s="40" t="str">
        <f t="shared" si="3"/>
        <v>A3</v>
      </c>
      <c r="S22" s="40">
        <f t="shared" si="4"/>
        <v>2</v>
      </c>
    </row>
    <row r="23" spans="1:19" ht="18" customHeight="1">
      <c r="A23" s="102">
        <v>1</v>
      </c>
      <c r="B23" s="141" t="s">
        <v>89</v>
      </c>
      <c r="C23" s="103"/>
      <c r="D23" s="104" t="s">
        <v>92</v>
      </c>
      <c r="E23" s="105"/>
      <c r="F23" s="106" t="s">
        <v>19</v>
      </c>
      <c r="G23" s="103">
        <v>8</v>
      </c>
      <c r="H23" s="107">
        <f>IF($G23="","",INDEX('1. závod'!$A:$CM,$G23+3,INDEX('Základní list'!$B:$B,MATCH($F23,'Základní list'!$A:$A,0),1)))</f>
        <v>3040</v>
      </c>
      <c r="I23" s="108">
        <f>IF($G23="","",INDEX('1. závod'!$A:$CL,$G23+3,INDEX('Základní list'!$B:$B,MATCH($F23,'Základní list'!$A:$A,0),1)+2))</f>
        <v>7</v>
      </c>
      <c r="J23" s="102" t="s">
        <v>23</v>
      </c>
      <c r="K23" s="109">
        <v>5</v>
      </c>
      <c r="L23" s="110">
        <f>IF($K23="","",INDEX('2. závod'!$A:$CM,$K23+3,INDEX('Základní list'!$B:$B,MATCH($J23,'Základní list'!$A:$A,0),1)))</f>
        <v>17180</v>
      </c>
      <c r="M23" s="111">
        <f>IF($K23="","",INDEX('2. závod'!$A:$CM,$K23+3,INDEX('Základní list'!$B:$B,MATCH($J23,'Základní list'!$A:$A,0),1)+2))</f>
        <v>2</v>
      </c>
      <c r="N23" s="112">
        <f t="shared" si="0"/>
        <v>20220</v>
      </c>
      <c r="O23" s="113">
        <f t="shared" si="1"/>
        <v>9</v>
      </c>
      <c r="P23" s="114">
        <f>IF($N23="","",RANK(O23,O:O,1))</f>
        <v>15</v>
      </c>
      <c r="Q23" s="40" t="str">
        <f t="shared" si="2"/>
        <v>A8</v>
      </c>
      <c r="R23" s="40" t="str">
        <f t="shared" si="3"/>
        <v>B5</v>
      </c>
      <c r="S23" s="40">
        <f t="shared" si="4"/>
        <v>2</v>
      </c>
    </row>
    <row r="24" spans="1:19" ht="18" customHeight="1">
      <c r="A24" s="102">
        <v>32</v>
      </c>
      <c r="B24" s="141" t="s">
        <v>133</v>
      </c>
      <c r="C24" s="34"/>
      <c r="D24" s="35" t="s">
        <v>134</v>
      </c>
      <c r="E24" s="115"/>
      <c r="F24" s="36" t="s">
        <v>23</v>
      </c>
      <c r="G24" s="34">
        <v>2</v>
      </c>
      <c r="H24" s="28">
        <f>IF($G24="","",INDEX('1. závod'!$A:$CM,$G24+3,INDEX('Základní list'!$B:$B,MATCH($F24,'Základní list'!$A:$A,0),1)))</f>
        <v>3300</v>
      </c>
      <c r="I24" s="24">
        <f>IF($G24="","",INDEX('1. závod'!$A:$CL,$G24+3,INDEX('Základní list'!$B:$B,MATCH($F24,'Základní list'!$A:$A,0),1)+2))</f>
        <v>5</v>
      </c>
      <c r="J24" s="32" t="s">
        <v>23</v>
      </c>
      <c r="K24" s="33">
        <v>4</v>
      </c>
      <c r="L24" s="69">
        <f>IF($K24="","",INDEX('2. závod'!$A:$CM,$K24+3,INDEX('Základní list'!$B:$B,MATCH($J24,'Základní list'!$A:$A,0),1)))</f>
        <v>13120</v>
      </c>
      <c r="M24" s="70">
        <f>IF($K24="","",INDEX('2. závod'!$A:$CM,$K24+3,INDEX('Základní list'!$B:$B,MATCH($J24,'Základní list'!$A:$A,0),1)+2))</f>
        <v>4</v>
      </c>
      <c r="N24" s="30">
        <f t="shared" si="0"/>
        <v>16420</v>
      </c>
      <c r="O24" s="68">
        <f t="shared" si="1"/>
        <v>9</v>
      </c>
      <c r="P24" s="75">
        <v>16</v>
      </c>
      <c r="Q24" s="40" t="str">
        <f t="shared" si="2"/>
        <v>B2</v>
      </c>
      <c r="R24" s="40" t="str">
        <f t="shared" si="3"/>
        <v>B4</v>
      </c>
      <c r="S24" s="40">
        <f t="shared" si="4"/>
        <v>2</v>
      </c>
    </row>
    <row r="25" spans="1:19" ht="18" customHeight="1" collapsed="1">
      <c r="A25" s="102">
        <v>28</v>
      </c>
      <c r="B25" s="141" t="s">
        <v>129</v>
      </c>
      <c r="C25" s="34"/>
      <c r="D25" s="35"/>
      <c r="E25" s="105"/>
      <c r="F25" s="36" t="s">
        <v>22</v>
      </c>
      <c r="G25" s="34">
        <v>11</v>
      </c>
      <c r="H25" s="28">
        <f>IF($G25="","",INDEX('1. závod'!$A:$CM,$G25+3,INDEX('Základní list'!$B:$B,MATCH($F25,'Základní list'!$A:$A,0),1)))</f>
        <v>3000</v>
      </c>
      <c r="I25" s="24">
        <f>IF($G25="","",INDEX('1. závod'!$A:$CL,$G25+3,INDEX('Základní list'!$B:$B,MATCH($F25,'Základní list'!$A:$A,0),1)+2))</f>
        <v>2</v>
      </c>
      <c r="J25" s="32" t="s">
        <v>23</v>
      </c>
      <c r="K25" s="33">
        <v>2</v>
      </c>
      <c r="L25" s="69">
        <f>IF($K25="","",INDEX('2. závod'!$A:$CM,$K25+3,INDEX('Základní list'!$B:$B,MATCH($J25,'Základní list'!$A:$A,0),1)))</f>
        <v>8320</v>
      </c>
      <c r="M25" s="70">
        <f>IF($K25="","",INDEX('2. závod'!$A:$CM,$K25+3,INDEX('Základní list'!$B:$B,MATCH($J25,'Základní list'!$A:$A,0),1)+2))</f>
        <v>7</v>
      </c>
      <c r="N25" s="30">
        <f t="shared" si="0"/>
        <v>11320</v>
      </c>
      <c r="O25" s="68">
        <f t="shared" si="1"/>
        <v>9</v>
      </c>
      <c r="P25" s="75">
        <v>17</v>
      </c>
      <c r="Q25" s="40" t="str">
        <f t="shared" si="2"/>
        <v>C11</v>
      </c>
      <c r="R25" s="40" t="str">
        <f t="shared" si="3"/>
        <v>B2</v>
      </c>
      <c r="S25" s="40">
        <f t="shared" si="4"/>
        <v>2</v>
      </c>
    </row>
    <row r="26" spans="1:19" ht="18" customHeight="1">
      <c r="A26" s="102">
        <v>10</v>
      </c>
      <c r="B26" s="141" t="s">
        <v>105</v>
      </c>
      <c r="C26" s="103" t="s">
        <v>152</v>
      </c>
      <c r="D26" s="104"/>
      <c r="E26" s="105"/>
      <c r="F26" s="106" t="s">
        <v>20</v>
      </c>
      <c r="G26" s="103">
        <v>4</v>
      </c>
      <c r="H26" s="107">
        <f>IF($G26="","",INDEX('1. závod'!$A:$CM,$G26+3,INDEX('Základní list'!$B:$B,MATCH($F26,'Základní list'!$A:$A,0),1)))</f>
        <v>920</v>
      </c>
      <c r="I26" s="108">
        <f>IF($G26="","",INDEX('1. závod'!$A:$CL,$G26+3,INDEX('Základní list'!$B:$B,MATCH($F26,'Základní list'!$A:$A,0),1)+2))</f>
        <v>4</v>
      </c>
      <c r="J26" s="102" t="s">
        <v>19</v>
      </c>
      <c r="K26" s="109">
        <v>4</v>
      </c>
      <c r="L26" s="110">
        <f>IF($K26="","",INDEX('2. závod'!$A:$CM,$K26+3,INDEX('Základní list'!$B:$B,MATCH($J26,'Základní list'!$A:$A,0),1)))</f>
        <v>9620</v>
      </c>
      <c r="M26" s="111">
        <f>IF($K26="","",INDEX('2. závod'!$A:$CM,$K26+3,INDEX('Základní list'!$B:$B,MATCH($J26,'Základní list'!$A:$A,0),1)+2))</f>
        <v>5</v>
      </c>
      <c r="N26" s="112">
        <f t="shared" si="0"/>
        <v>10540</v>
      </c>
      <c r="O26" s="113">
        <f t="shared" si="1"/>
        <v>9</v>
      </c>
      <c r="P26" s="114">
        <v>18</v>
      </c>
      <c r="Q26" s="40" t="str">
        <f t="shared" si="2"/>
        <v>D4</v>
      </c>
      <c r="R26" s="40" t="str">
        <f t="shared" si="3"/>
        <v>A4</v>
      </c>
      <c r="S26" s="40">
        <f t="shared" si="4"/>
        <v>2</v>
      </c>
    </row>
    <row r="27" spans="1:19" s="19" customFormat="1" ht="18" customHeight="1">
      <c r="A27" s="102">
        <v>26</v>
      </c>
      <c r="B27" s="142" t="s">
        <v>127</v>
      </c>
      <c r="C27" s="103"/>
      <c r="D27" s="104" t="s">
        <v>101</v>
      </c>
      <c r="E27" s="115"/>
      <c r="F27" s="106" t="s">
        <v>22</v>
      </c>
      <c r="G27" s="103">
        <v>7</v>
      </c>
      <c r="H27" s="107">
        <f>IF($G27="","",INDEX('1. závod'!$A:$CM,$G27+3,INDEX('Základní list'!$B:$B,MATCH($F27,'Základní list'!$A:$A,0),1)))</f>
        <v>1320</v>
      </c>
      <c r="I27" s="108">
        <f>IF($G27="","",INDEX('1. závod'!$A:$CL,$G27+3,INDEX('Základní list'!$B:$B,MATCH($F27,'Základní list'!$A:$A,0),1)+2))</f>
        <v>8.5</v>
      </c>
      <c r="J27" s="135" t="s">
        <v>22</v>
      </c>
      <c r="K27" s="136">
        <v>5</v>
      </c>
      <c r="L27" s="137">
        <f>IF($K27="","",INDEX('2. závod'!$A:$CM,$K27+3,INDEX('Základní list'!$B:$B,MATCH($J27,'Základní list'!$A:$A,0),1)))</f>
        <v>16320</v>
      </c>
      <c r="M27" s="138">
        <f>IF($K27="","",INDEX('2. závod'!$A:$CM,$K27+3,INDEX('Základní list'!$B:$B,MATCH($J27,'Základní list'!$A:$A,0),1)+2))</f>
        <v>1</v>
      </c>
      <c r="N27" s="112">
        <f t="shared" si="0"/>
        <v>17640</v>
      </c>
      <c r="O27" s="113">
        <f t="shared" si="1"/>
        <v>9.5</v>
      </c>
      <c r="P27" s="114">
        <f aca="true" t="shared" si="5" ref="P27:P32">IF($N27="","",RANK(O27,O$1:O$65536,1))</f>
        <v>19</v>
      </c>
      <c r="Q27" s="40" t="str">
        <f t="shared" si="2"/>
        <v>C7</v>
      </c>
      <c r="R27" s="40" t="str">
        <f t="shared" si="3"/>
        <v>C5</v>
      </c>
      <c r="S27" s="40">
        <f t="shared" si="4"/>
        <v>2</v>
      </c>
    </row>
    <row r="28" spans="1:19" ht="18" customHeight="1">
      <c r="A28" s="102">
        <v>13</v>
      </c>
      <c r="B28" s="142" t="s">
        <v>109</v>
      </c>
      <c r="C28" s="103"/>
      <c r="D28" s="104" t="s">
        <v>108</v>
      </c>
      <c r="E28" s="105"/>
      <c r="F28" s="139" t="s">
        <v>20</v>
      </c>
      <c r="G28" s="140">
        <v>11</v>
      </c>
      <c r="H28" s="107">
        <f>IF($G28="","",INDEX('1. závod'!$A:$CM,$G28+3,INDEX('Základní list'!$B:$B,MATCH($F28,'Základní list'!$A:$A,0),1)))</f>
        <v>1740</v>
      </c>
      <c r="I28" s="108">
        <f>IF($G28="","",INDEX('1. závod'!$A:$CL,$G28+3,INDEX('Základní list'!$B:$B,MATCH($F28,'Základní list'!$A:$A,0),1)+2))</f>
        <v>3</v>
      </c>
      <c r="J28" s="102" t="s">
        <v>19</v>
      </c>
      <c r="K28" s="109">
        <v>9</v>
      </c>
      <c r="L28" s="110">
        <f>IF($K28="","",INDEX('2. závod'!$A:$CM,$K28+3,INDEX('Základní list'!$B:$B,MATCH($J28,'Základní list'!$A:$A,0),1)))</f>
        <v>6680</v>
      </c>
      <c r="M28" s="111">
        <f>IF($K28="","",INDEX('2. závod'!$A:$CM,$K28+3,INDEX('Základní list'!$B:$B,MATCH($J28,'Základní list'!$A:$A,0),1)+2))</f>
        <v>7</v>
      </c>
      <c r="N28" s="112">
        <f t="shared" si="0"/>
        <v>8420</v>
      </c>
      <c r="O28" s="113">
        <f t="shared" si="1"/>
        <v>10</v>
      </c>
      <c r="P28" s="114">
        <f t="shared" si="5"/>
        <v>20</v>
      </c>
      <c r="Q28" s="40" t="str">
        <f t="shared" si="2"/>
        <v>D11</v>
      </c>
      <c r="R28" s="40" t="str">
        <f t="shared" si="3"/>
        <v>A9</v>
      </c>
      <c r="S28" s="40">
        <f t="shared" si="4"/>
        <v>2</v>
      </c>
    </row>
    <row r="29" spans="1:19" ht="18" customHeight="1">
      <c r="A29" s="102">
        <v>6</v>
      </c>
      <c r="B29" s="141" t="s">
        <v>98</v>
      </c>
      <c r="C29" s="103"/>
      <c r="D29" s="104" t="s">
        <v>99</v>
      </c>
      <c r="E29" s="105"/>
      <c r="F29" s="106" t="s">
        <v>19</v>
      </c>
      <c r="G29" s="103">
        <v>2</v>
      </c>
      <c r="H29" s="107">
        <f>IF($G29="","",INDEX('1. závod'!$A:$CM,$G29+3,INDEX('Základní list'!$B:$B,MATCH($F29,'Základní list'!$A:$A,0),1)))</f>
        <v>3840</v>
      </c>
      <c r="I29" s="108">
        <f>IF($G29="","",INDEX('1. závod'!$A:$CL,$G29+3,INDEX('Základní list'!$B:$B,MATCH($F29,'Základní list'!$A:$A,0),1)+2))</f>
        <v>5</v>
      </c>
      <c r="J29" s="102" t="s">
        <v>20</v>
      </c>
      <c r="K29" s="109">
        <v>11</v>
      </c>
      <c r="L29" s="110">
        <f>IF($K29="","",INDEX('2. závod'!$A:$CM,$K29+3,INDEX('Základní list'!$B:$B,MATCH($J29,'Základní list'!$A:$A,0),1)))</f>
        <v>5420</v>
      </c>
      <c r="M29" s="111">
        <f>IF($K29="","",INDEX('2. závod'!$A:$CM,$K29+3,INDEX('Základní list'!$B:$B,MATCH($J29,'Základní list'!$A:$A,0),1)+2))</f>
        <v>6</v>
      </c>
      <c r="N29" s="112">
        <f t="shared" si="0"/>
        <v>9260</v>
      </c>
      <c r="O29" s="113">
        <f t="shared" si="1"/>
        <v>11</v>
      </c>
      <c r="P29" s="114">
        <f t="shared" si="5"/>
        <v>21</v>
      </c>
      <c r="Q29" s="40" t="str">
        <f t="shared" si="2"/>
        <v>A2</v>
      </c>
      <c r="R29" s="40" t="str">
        <f t="shared" si="3"/>
        <v>D11</v>
      </c>
      <c r="S29" s="40">
        <f t="shared" si="4"/>
        <v>2</v>
      </c>
    </row>
    <row r="30" spans="1:19" s="19" customFormat="1" ht="18" customHeight="1">
      <c r="A30" s="102">
        <v>4</v>
      </c>
      <c r="B30" s="141" t="s">
        <v>94</v>
      </c>
      <c r="C30" s="103"/>
      <c r="D30" s="104" t="s">
        <v>95</v>
      </c>
      <c r="E30" s="115"/>
      <c r="F30" s="106" t="s">
        <v>20</v>
      </c>
      <c r="G30" s="103">
        <v>1</v>
      </c>
      <c r="H30" s="107">
        <f>IF($G30="","",INDEX('1. závod'!$A:$CM,$G30+3,INDEX('Základní list'!$B:$B,MATCH($F30,'Základní list'!$A:$A,0),1)))</f>
        <v>660</v>
      </c>
      <c r="I30" s="108">
        <f>IF($G30="","",INDEX('1. závod'!$A:$CL,$G30+3,INDEX('Základní list'!$B:$B,MATCH($F30,'Základní list'!$A:$A,0),1)+2))</f>
        <v>7.5</v>
      </c>
      <c r="J30" s="102" t="s">
        <v>20</v>
      </c>
      <c r="K30" s="109">
        <v>9</v>
      </c>
      <c r="L30" s="110">
        <f>IF($K30="","",INDEX('2. závod'!$A:$CM,$K30+3,INDEX('Základní list'!$B:$B,MATCH($J30,'Základní list'!$A:$A,0),1)))</f>
        <v>6480</v>
      </c>
      <c r="M30" s="111">
        <f>IF($K30="","",INDEX('2. závod'!$A:$CM,$K30+3,INDEX('Základní list'!$B:$B,MATCH($J30,'Základní list'!$A:$A,0),1)+2))</f>
        <v>4</v>
      </c>
      <c r="N30" s="112">
        <f t="shared" si="0"/>
        <v>7140</v>
      </c>
      <c r="O30" s="113">
        <f t="shared" si="1"/>
        <v>11.5</v>
      </c>
      <c r="P30" s="114">
        <f t="shared" si="5"/>
        <v>22</v>
      </c>
      <c r="Q30" s="40" t="str">
        <f t="shared" si="2"/>
        <v>D1</v>
      </c>
      <c r="R30" s="40" t="str">
        <f t="shared" si="3"/>
        <v>D9</v>
      </c>
      <c r="S30" s="40">
        <f t="shared" si="4"/>
        <v>2</v>
      </c>
    </row>
    <row r="31" spans="1:19" ht="18" customHeight="1">
      <c r="A31" s="102">
        <v>24</v>
      </c>
      <c r="B31" s="142" t="s">
        <v>126</v>
      </c>
      <c r="C31" s="103"/>
      <c r="D31" s="104" t="s">
        <v>101</v>
      </c>
      <c r="E31" s="105"/>
      <c r="F31" s="106" t="s">
        <v>23</v>
      </c>
      <c r="G31" s="103">
        <v>8</v>
      </c>
      <c r="H31" s="107">
        <f>IF($G31="","",INDEX('1. závod'!$A:$CM,$G31+3,INDEX('Základní list'!$B:$B,MATCH($F31,'Základní list'!$A:$A,0),1)))</f>
        <v>2900</v>
      </c>
      <c r="I31" s="108">
        <f>IF($G31="","",INDEX('1. závod'!$A:$CL,$G31+3,INDEX('Základní list'!$B:$B,MATCH($F31,'Základní list'!$A:$A,0),1)+2))</f>
        <v>6</v>
      </c>
      <c r="J31" s="102" t="s">
        <v>22</v>
      </c>
      <c r="K31" s="109">
        <v>6</v>
      </c>
      <c r="L31" s="110">
        <f>IF($K31="","",INDEX('2. závod'!$A:$CM,$K31+3,INDEX('Základní list'!$B:$B,MATCH($J31,'Základní list'!$A:$A,0),1)))</f>
        <v>9140</v>
      </c>
      <c r="M31" s="111">
        <f>IF($K31="","",INDEX('2. závod'!$A:$CM,$K31+3,INDEX('Základní list'!$B:$B,MATCH($J31,'Základní list'!$A:$A,0),1)+2))</f>
        <v>6</v>
      </c>
      <c r="N31" s="112">
        <f t="shared" si="0"/>
        <v>12040</v>
      </c>
      <c r="O31" s="113">
        <f t="shared" si="1"/>
        <v>12</v>
      </c>
      <c r="P31" s="114">
        <f t="shared" si="5"/>
        <v>23</v>
      </c>
      <c r="Q31" s="40" t="str">
        <f t="shared" si="2"/>
        <v>B8</v>
      </c>
      <c r="R31" s="40" t="str">
        <f t="shared" si="3"/>
        <v>C6</v>
      </c>
      <c r="S31" s="40">
        <f t="shared" si="4"/>
        <v>2</v>
      </c>
    </row>
    <row r="32" spans="1:19" ht="18" customHeight="1">
      <c r="A32" s="102">
        <v>34</v>
      </c>
      <c r="B32" s="141" t="s">
        <v>137</v>
      </c>
      <c r="C32" s="34"/>
      <c r="D32" s="35" t="s">
        <v>138</v>
      </c>
      <c r="E32" s="115"/>
      <c r="F32" s="36" t="s">
        <v>23</v>
      </c>
      <c r="G32" s="34">
        <v>10</v>
      </c>
      <c r="H32" s="28">
        <f>IF($G32="","",INDEX('1. závod'!$A:$CM,$G32+3,INDEX('Základní list'!$B:$B,MATCH($F32,'Základní list'!$A:$A,0),1)))</f>
        <v>2060</v>
      </c>
      <c r="I32" s="24">
        <f>IF($G32="","",INDEX('1. závod'!$A:$CL,$G32+3,INDEX('Základní list'!$B:$B,MATCH($F32,'Základní list'!$A:$A,0),1)+2))</f>
        <v>7</v>
      </c>
      <c r="J32" s="32" t="s">
        <v>23</v>
      </c>
      <c r="K32" s="33">
        <v>11</v>
      </c>
      <c r="L32" s="69">
        <f>IF($K32="","",INDEX('2. závod'!$A:$CM,$K32+3,INDEX('Základní list'!$B:$B,MATCH($J32,'Základní list'!$A:$A,0),1)))</f>
        <v>10700</v>
      </c>
      <c r="M32" s="70">
        <f>IF($K32="","",INDEX('2. závod'!$A:$CM,$K32+3,INDEX('Základní list'!$B:$B,MATCH($J32,'Základní list'!$A:$A,0),1)+2))</f>
        <v>6</v>
      </c>
      <c r="N32" s="30">
        <f t="shared" si="0"/>
        <v>12760</v>
      </c>
      <c r="O32" s="68">
        <f t="shared" si="1"/>
        <v>13</v>
      </c>
      <c r="P32" s="75">
        <f t="shared" si="5"/>
        <v>24</v>
      </c>
      <c r="Q32" s="40" t="str">
        <f t="shared" si="2"/>
        <v>B10</v>
      </c>
      <c r="R32" s="40" t="str">
        <f t="shared" si="3"/>
        <v>B11</v>
      </c>
      <c r="S32" s="40">
        <f t="shared" si="4"/>
        <v>2</v>
      </c>
    </row>
    <row r="33" spans="1:19" s="19" customFormat="1" ht="18" customHeight="1">
      <c r="A33" s="102">
        <v>36</v>
      </c>
      <c r="B33" s="141" t="s">
        <v>140</v>
      </c>
      <c r="C33" s="34" t="s">
        <v>118</v>
      </c>
      <c r="D33" s="35" t="s">
        <v>142</v>
      </c>
      <c r="E33" s="105"/>
      <c r="F33" s="36" t="s">
        <v>19</v>
      </c>
      <c r="G33" s="34">
        <v>3</v>
      </c>
      <c r="H33" s="28">
        <f>IF($G33="","",INDEX('1. závod'!$A:$CM,$G33+3,INDEX('Základní list'!$B:$B,MATCH($F33,'Základní list'!$A:$A,0),1)))</f>
        <v>3480</v>
      </c>
      <c r="I33" s="24">
        <f>IF($G33="","",INDEX('1. závod'!$A:$CL,$G33+3,INDEX('Základní list'!$B:$B,MATCH($F33,'Základní list'!$A:$A,0),1)+2))</f>
        <v>6</v>
      </c>
      <c r="J33" s="32" t="s">
        <v>20</v>
      </c>
      <c r="K33" s="33">
        <v>8</v>
      </c>
      <c r="L33" s="69">
        <f>IF($K33="","",INDEX('2. závod'!$A:$CM,$K33+3,INDEX('Základní list'!$B:$B,MATCH($J33,'Základní list'!$A:$A,0),1)))</f>
        <v>3680</v>
      </c>
      <c r="M33" s="70">
        <f>IF($K33="","",INDEX('2. závod'!$A:$CM,$K33+3,INDEX('Základní list'!$B:$B,MATCH($J33,'Základní list'!$A:$A,0),1)+2))</f>
        <v>7</v>
      </c>
      <c r="N33" s="30">
        <f t="shared" si="0"/>
        <v>7160</v>
      </c>
      <c r="O33" s="68">
        <f t="shared" si="1"/>
        <v>13</v>
      </c>
      <c r="P33" s="75">
        <v>25</v>
      </c>
      <c r="Q33" s="40" t="str">
        <f t="shared" si="2"/>
        <v>A3</v>
      </c>
      <c r="R33" s="40" t="str">
        <f t="shared" si="3"/>
        <v>D8</v>
      </c>
      <c r="S33" s="40">
        <f t="shared" si="4"/>
        <v>2</v>
      </c>
    </row>
    <row r="34" spans="1:19" ht="18" customHeight="1">
      <c r="A34" s="102">
        <v>16</v>
      </c>
      <c r="B34" s="142" t="s">
        <v>113</v>
      </c>
      <c r="C34" s="103"/>
      <c r="D34" s="117"/>
      <c r="E34" s="115"/>
      <c r="F34" s="106" t="s">
        <v>20</v>
      </c>
      <c r="G34" s="103">
        <v>9</v>
      </c>
      <c r="H34" s="107">
        <f>IF($G34="","",INDEX('1. závod'!$A:$CM,$G34+3,INDEX('Základní list'!$B:$B,MATCH($F34,'Základní list'!$A:$A,0),1)))</f>
        <v>720</v>
      </c>
      <c r="I34" s="108">
        <f>IF($G34="","",INDEX('1. závod'!$A:$CL,$G34+3,INDEX('Základní list'!$B:$B,MATCH($F34,'Základní list'!$A:$A,0),1)+2))</f>
        <v>5</v>
      </c>
      <c r="J34" s="102" t="s">
        <v>20</v>
      </c>
      <c r="K34" s="109">
        <v>4</v>
      </c>
      <c r="L34" s="110">
        <f>IF($K34="","",INDEX('2. závod'!$A:$CM,$K34+3,INDEX('Základní list'!$B:$B,MATCH($J34,'Základní list'!$A:$A,0),1)))</f>
        <v>3600</v>
      </c>
      <c r="M34" s="111">
        <f>IF($K34="","",INDEX('2. závod'!$A:$CM,$K34+3,INDEX('Základní list'!$B:$B,MATCH($J34,'Základní list'!$A:$A,0),1)+2))</f>
        <v>8</v>
      </c>
      <c r="N34" s="112">
        <f t="shared" si="0"/>
        <v>4320</v>
      </c>
      <c r="O34" s="113">
        <f t="shared" si="1"/>
        <v>13</v>
      </c>
      <c r="P34" s="114">
        <v>26</v>
      </c>
      <c r="Q34" s="40" t="str">
        <f t="shared" si="2"/>
        <v>D9</v>
      </c>
      <c r="R34" s="40" t="str">
        <f t="shared" si="3"/>
        <v>D4</v>
      </c>
      <c r="S34" s="40">
        <f t="shared" si="4"/>
        <v>2</v>
      </c>
    </row>
    <row r="35" spans="1:19" s="19" customFormat="1" ht="18" customHeight="1">
      <c r="A35" s="102">
        <v>37</v>
      </c>
      <c r="B35" s="141" t="s">
        <v>144</v>
      </c>
      <c r="C35" s="34"/>
      <c r="D35" s="35" t="s">
        <v>143</v>
      </c>
      <c r="E35" s="105"/>
      <c r="F35" s="32" t="s">
        <v>23</v>
      </c>
      <c r="G35" s="33">
        <v>6</v>
      </c>
      <c r="H35" s="28">
        <f>IF($G35="","",INDEX('1. závod'!$A:$CM,$G35+3,INDEX('Základní list'!$B:$B,MATCH($F35,'Základní list'!$A:$A,0),1)))</f>
        <v>1680</v>
      </c>
      <c r="I35" s="24">
        <f>IF($G35="","",INDEX('1. závod'!$A:$CL,$G35+3,INDEX('Základní list'!$B:$B,MATCH($F35,'Základní list'!$A:$A,0),1)+2))</f>
        <v>9</v>
      </c>
      <c r="J35" s="32" t="s">
        <v>23</v>
      </c>
      <c r="K35" s="33">
        <v>7</v>
      </c>
      <c r="L35" s="69">
        <f>IF($K35="","",INDEX('2. závod'!$A:$CM,$K35+3,INDEX('Základní list'!$B:$B,MATCH($J35,'Základní list'!$A:$A,0),1)))</f>
        <v>11120</v>
      </c>
      <c r="M35" s="70">
        <f>IF($K35="","",INDEX('2. závod'!$A:$CM,$K35+3,INDEX('Základní list'!$B:$B,MATCH($J35,'Základní list'!$A:$A,0),1)+2))</f>
        <v>5</v>
      </c>
      <c r="N35" s="30">
        <f t="shared" si="0"/>
        <v>12800</v>
      </c>
      <c r="O35" s="68">
        <f t="shared" si="1"/>
        <v>14</v>
      </c>
      <c r="P35" s="75">
        <f>IF($N35="","",RANK(O35,O:O,1))</f>
        <v>27</v>
      </c>
      <c r="Q35" s="40" t="str">
        <f t="shared" si="2"/>
        <v>B6</v>
      </c>
      <c r="R35" s="40" t="str">
        <f t="shared" si="3"/>
        <v>B7</v>
      </c>
      <c r="S35" s="40">
        <f t="shared" si="4"/>
        <v>2</v>
      </c>
    </row>
    <row r="36" spans="1:19" ht="18" customHeight="1">
      <c r="A36" s="102">
        <v>27</v>
      </c>
      <c r="B36" s="142" t="s">
        <v>128</v>
      </c>
      <c r="C36" s="103"/>
      <c r="D36" s="104"/>
      <c r="E36" s="115"/>
      <c r="F36" s="106" t="s">
        <v>20</v>
      </c>
      <c r="G36" s="103">
        <v>2</v>
      </c>
      <c r="H36" s="107">
        <f>IF($G36="","",INDEX('1. závod'!$A:$CM,$G36+3,INDEX('Základní list'!$B:$B,MATCH($F36,'Základní list'!$A:$A,0),1)))</f>
        <v>680</v>
      </c>
      <c r="I36" s="108">
        <f>IF($G36="","",INDEX('1. závod'!$A:$CL,$G36+3,INDEX('Základní list'!$B:$B,MATCH($F36,'Základní list'!$A:$A,0),1)+2))</f>
        <v>6</v>
      </c>
      <c r="J36" s="102" t="s">
        <v>19</v>
      </c>
      <c r="K36" s="109">
        <v>5</v>
      </c>
      <c r="L36" s="110">
        <f>IF($K36="","",INDEX('2. závod'!$A:$CM,$K36+3,INDEX('Základní list'!$B:$B,MATCH($J36,'Základní list'!$A:$A,0),1)))</f>
        <v>5860</v>
      </c>
      <c r="M36" s="111">
        <f>IF($K36="","",INDEX('2. závod'!$A:$CM,$K36+3,INDEX('Základní list'!$B:$B,MATCH($J36,'Základní list'!$A:$A,0),1)+2))</f>
        <v>9</v>
      </c>
      <c r="N36" s="112">
        <f t="shared" si="0"/>
        <v>6540</v>
      </c>
      <c r="O36" s="113">
        <f t="shared" si="1"/>
        <v>15</v>
      </c>
      <c r="P36" s="114">
        <f>IF($N36="","",RANK(O36,O:O,1))</f>
        <v>28</v>
      </c>
      <c r="Q36" s="40" t="str">
        <f t="shared" si="2"/>
        <v>D2</v>
      </c>
      <c r="R36" s="40" t="str">
        <f t="shared" si="3"/>
        <v>A5</v>
      </c>
      <c r="S36" s="40">
        <f t="shared" si="4"/>
        <v>2</v>
      </c>
    </row>
    <row r="37" spans="1:19" ht="18" customHeight="1">
      <c r="A37" s="102">
        <v>43</v>
      </c>
      <c r="B37" s="141" t="s">
        <v>153</v>
      </c>
      <c r="C37" s="34" t="s">
        <v>152</v>
      </c>
      <c r="D37" s="35" t="s">
        <v>138</v>
      </c>
      <c r="E37" s="105"/>
      <c r="F37" s="36" t="s">
        <v>23</v>
      </c>
      <c r="G37" s="34">
        <v>11</v>
      </c>
      <c r="H37" s="28">
        <f>IF($G37="","",INDEX('1. závod'!$A:$CM,$G37+3,INDEX('Základní list'!$B:$B,MATCH($F37,'Základní list'!$A:$A,0),1)))</f>
        <v>320</v>
      </c>
      <c r="I37" s="24">
        <f>IF($G37="","",INDEX('1. závod'!$A:$CL,$G37+3,INDEX('Základní list'!$B:$B,MATCH($F37,'Základní list'!$A:$A,0),1)+2))</f>
        <v>11</v>
      </c>
      <c r="J37" s="32" t="s">
        <v>22</v>
      </c>
      <c r="K37" s="33">
        <v>8</v>
      </c>
      <c r="L37" s="69">
        <f>IF($K37="","",INDEX('2. závod'!$A:$CM,$K37+3,INDEX('Základní list'!$B:$B,MATCH($J37,'Základní list'!$A:$A,0),1)))</f>
        <v>11060</v>
      </c>
      <c r="M37" s="70">
        <f>IF($K37="","",INDEX('2. závod'!$A:$CM,$K37+3,INDEX('Základní list'!$B:$B,MATCH($J37,'Základní list'!$A:$A,0),1)+2))</f>
        <v>5</v>
      </c>
      <c r="N37" s="30">
        <f t="shared" si="0"/>
        <v>11380</v>
      </c>
      <c r="O37" s="68">
        <f t="shared" si="1"/>
        <v>16</v>
      </c>
      <c r="P37" s="75">
        <f>IF($N37="","",RANK(O37,O:O,1))</f>
        <v>29</v>
      </c>
      <c r="Q37" s="40" t="str">
        <f t="shared" si="2"/>
        <v>B11</v>
      </c>
      <c r="R37" s="40" t="str">
        <f t="shared" si="3"/>
        <v>C8</v>
      </c>
      <c r="S37" s="40">
        <f t="shared" si="4"/>
        <v>2</v>
      </c>
    </row>
    <row r="38" spans="1:19" s="19" customFormat="1" ht="18" customHeight="1">
      <c r="A38" s="102">
        <v>44</v>
      </c>
      <c r="B38" s="141" t="s">
        <v>151</v>
      </c>
      <c r="C38" s="34"/>
      <c r="D38" s="35" t="s">
        <v>141</v>
      </c>
      <c r="E38" s="115"/>
      <c r="F38" s="36" t="s">
        <v>19</v>
      </c>
      <c r="G38" s="34">
        <v>11</v>
      </c>
      <c r="H38" s="28">
        <f>IF($G38="","",INDEX('1. závod'!$A:$CM,$G38+3,INDEX('Základní list'!$B:$B,MATCH($F38,'Základní list'!$A:$A,0),1)))</f>
        <v>2740</v>
      </c>
      <c r="I38" s="24">
        <f>IF($G38="","",INDEX('1. závod'!$A:$CL,$G38+3,INDEX('Základní list'!$B:$B,MATCH($F38,'Základní list'!$A:$A,0),1)+2))</f>
        <v>8</v>
      </c>
      <c r="J38" s="32" t="s">
        <v>22</v>
      </c>
      <c r="K38" s="33">
        <v>3</v>
      </c>
      <c r="L38" s="69">
        <f>IF($K38="","",INDEX('2. závod'!$A:$CM,$K38+3,INDEX('Základní list'!$B:$B,MATCH($J38,'Základní list'!$A:$A,0),1)))</f>
        <v>8440</v>
      </c>
      <c r="M38" s="70">
        <f>IF($K38="","",INDEX('2. závod'!$A:$CM,$K38+3,INDEX('Základní list'!$B:$B,MATCH($J38,'Základní list'!$A:$A,0),1)+2))</f>
        <v>8</v>
      </c>
      <c r="N38" s="30">
        <f t="shared" si="0"/>
        <v>11180</v>
      </c>
      <c r="O38" s="68">
        <f t="shared" si="1"/>
        <v>16</v>
      </c>
      <c r="P38" s="75">
        <v>30</v>
      </c>
      <c r="Q38" s="40" t="str">
        <f t="shared" si="2"/>
        <v>A11</v>
      </c>
      <c r="R38" s="40" t="str">
        <f t="shared" si="3"/>
        <v>C3</v>
      </c>
      <c r="S38" s="40">
        <f t="shared" si="4"/>
        <v>2</v>
      </c>
    </row>
    <row r="39" spans="1:19" ht="18" customHeight="1">
      <c r="A39" s="102">
        <v>2</v>
      </c>
      <c r="B39" s="141" t="s">
        <v>90</v>
      </c>
      <c r="C39" s="103"/>
      <c r="D39" s="104" t="s">
        <v>93</v>
      </c>
      <c r="E39" s="105"/>
      <c r="F39" s="106" t="s">
        <v>22</v>
      </c>
      <c r="G39" s="103">
        <v>2</v>
      </c>
      <c r="H39" s="107">
        <f>IF($G39="","",INDEX('1. závod'!$A:$CM,$G39+3,INDEX('Základní list'!$B:$B,MATCH($F39,'Základní list'!$A:$A,0),1)))</f>
        <v>2000</v>
      </c>
      <c r="I39" s="108">
        <f>IF($G39="","",INDEX('1. závod'!$A:$CL,$G39+3,INDEX('Základní list'!$B:$B,MATCH($F39,'Základní list'!$A:$A,0),1)+2))</f>
        <v>6</v>
      </c>
      <c r="J39" s="102" t="s">
        <v>19</v>
      </c>
      <c r="K39" s="109">
        <v>7</v>
      </c>
      <c r="L39" s="110">
        <f>IF($K39="","",INDEX('2. závod'!$A:$CM,$K39+3,INDEX('Základní list'!$B:$B,MATCH($J39,'Základní list'!$A:$A,0),1)))</f>
        <v>3480</v>
      </c>
      <c r="M39" s="111">
        <f>IF($K39="","",INDEX('2. závod'!$A:$CM,$K39+3,INDEX('Základní list'!$B:$B,MATCH($J39,'Základní list'!$A:$A,0),1)+2))</f>
        <v>10</v>
      </c>
      <c r="N39" s="112">
        <f t="shared" si="0"/>
        <v>5480</v>
      </c>
      <c r="O39" s="113">
        <f t="shared" si="1"/>
        <v>16</v>
      </c>
      <c r="P39" s="114">
        <v>31</v>
      </c>
      <c r="Q39" s="40" t="str">
        <f t="shared" si="2"/>
        <v>C2</v>
      </c>
      <c r="R39" s="40" t="str">
        <f t="shared" si="3"/>
        <v>A7</v>
      </c>
      <c r="S39" s="40">
        <f t="shared" si="4"/>
        <v>2</v>
      </c>
    </row>
    <row r="40" spans="1:19" s="19" customFormat="1" ht="18" customHeight="1">
      <c r="A40" s="102">
        <v>18</v>
      </c>
      <c r="B40" s="142" t="s">
        <v>115</v>
      </c>
      <c r="C40" s="103"/>
      <c r="D40" s="104"/>
      <c r="E40" s="115"/>
      <c r="F40" s="106" t="s">
        <v>23</v>
      </c>
      <c r="G40" s="103">
        <v>7</v>
      </c>
      <c r="H40" s="107">
        <f>IF($G40="","",INDEX('1. závod'!$A:$CM,$G40+3,INDEX('Základní list'!$B:$B,MATCH($F40,'Základní list'!$A:$A,0),1)))</f>
        <v>2020</v>
      </c>
      <c r="I40" s="108">
        <f>IF($G40="","",INDEX('1. závod'!$A:$CL,$G40+3,INDEX('Základní list'!$B:$B,MATCH($F40,'Základní list'!$A:$A,0),1)+2))</f>
        <v>8</v>
      </c>
      <c r="J40" s="102" t="s">
        <v>22</v>
      </c>
      <c r="K40" s="109">
        <v>10</v>
      </c>
      <c r="L40" s="110">
        <f>IF($K40="","",INDEX('2. závod'!$A:$CM,$K40+3,INDEX('Základní list'!$B:$B,MATCH($J40,'Základní list'!$A:$A,0),1)))</f>
        <v>6680</v>
      </c>
      <c r="M40" s="111">
        <f>IF($K40="","",INDEX('2. závod'!$A:$CM,$K40+3,INDEX('Základní list'!$B:$B,MATCH($J40,'Základní list'!$A:$A,0),1)+2))</f>
        <v>9</v>
      </c>
      <c r="N40" s="112">
        <f t="shared" si="0"/>
        <v>8700</v>
      </c>
      <c r="O40" s="113">
        <f t="shared" si="1"/>
        <v>17</v>
      </c>
      <c r="P40" s="114">
        <f>IF($N40="","",RANK(O40,O:O,1))</f>
        <v>32</v>
      </c>
      <c r="Q40" s="40" t="str">
        <f t="shared" si="2"/>
        <v>B7</v>
      </c>
      <c r="R40" s="40" t="str">
        <f t="shared" si="3"/>
        <v>C10</v>
      </c>
      <c r="S40" s="40">
        <f t="shared" si="4"/>
        <v>2</v>
      </c>
    </row>
    <row r="41" spans="1:19" ht="18" customHeight="1">
      <c r="A41" s="102">
        <v>7</v>
      </c>
      <c r="B41" s="141" t="s">
        <v>100</v>
      </c>
      <c r="C41" s="103"/>
      <c r="D41" s="104" t="s">
        <v>101</v>
      </c>
      <c r="E41" s="105"/>
      <c r="F41" s="106" t="s">
        <v>20</v>
      </c>
      <c r="G41" s="103">
        <v>7</v>
      </c>
      <c r="H41" s="107">
        <f>IF($G41="","",INDEX('1. závod'!$A:$CM,$G41+3,INDEX('Základní list'!$B:$B,MATCH($F41,'Základní list'!$A:$A,0),1)))</f>
        <v>500</v>
      </c>
      <c r="I41" s="108">
        <f>IF($G41="","",INDEX('1. závod'!$A:$CL,$G41+3,INDEX('Základní list'!$B:$B,MATCH($F41,'Základní list'!$A:$A,0),1)+2))</f>
        <v>9</v>
      </c>
      <c r="J41" s="102" t="s">
        <v>23</v>
      </c>
      <c r="K41" s="109">
        <v>8</v>
      </c>
      <c r="L41" s="110">
        <f>IF($K41="","",INDEX('2. závod'!$A:$CM,$K41+3,INDEX('Základní list'!$B:$B,MATCH($J41,'Základní list'!$A:$A,0),1)))</f>
        <v>8180</v>
      </c>
      <c r="M41" s="111">
        <f>IF($K41="","",INDEX('2. závod'!$A:$CM,$K41+3,INDEX('Základní list'!$B:$B,MATCH($J41,'Základní list'!$A:$A,0),1)+2))</f>
        <v>8</v>
      </c>
      <c r="N41" s="112">
        <f t="shared" si="0"/>
        <v>8680</v>
      </c>
      <c r="O41" s="113">
        <f t="shared" si="1"/>
        <v>17</v>
      </c>
      <c r="P41" s="114">
        <v>33</v>
      </c>
      <c r="Q41" s="40" t="str">
        <f t="shared" si="2"/>
        <v>D7</v>
      </c>
      <c r="R41" s="40" t="str">
        <f t="shared" si="3"/>
        <v>B8</v>
      </c>
      <c r="S41" s="40">
        <f t="shared" si="4"/>
        <v>2</v>
      </c>
    </row>
    <row r="42" spans="1:19" ht="18" customHeight="1">
      <c r="A42" s="102">
        <v>30</v>
      </c>
      <c r="B42" s="141" t="s">
        <v>131</v>
      </c>
      <c r="C42" s="34"/>
      <c r="D42" s="35" t="s">
        <v>134</v>
      </c>
      <c r="E42" s="115"/>
      <c r="F42" s="36" t="s">
        <v>20</v>
      </c>
      <c r="G42" s="34">
        <v>8</v>
      </c>
      <c r="H42" s="28">
        <f>IF($G42="","",INDEX('1. závod'!$A:$CM,$G42+3,INDEX('Základní list'!$B:$B,MATCH($F42,'Základní list'!$A:$A,0),1)))</f>
        <v>80</v>
      </c>
      <c r="I42" s="24">
        <f>IF($G42="","",INDEX('1. závod'!$A:$CL,$G42+3,INDEX('Základní list'!$B:$B,MATCH($F42,'Základní list'!$A:$A,0),1)+2))</f>
        <v>10</v>
      </c>
      <c r="J42" s="32" t="s">
        <v>22</v>
      </c>
      <c r="K42" s="33">
        <v>2</v>
      </c>
      <c r="L42" s="69">
        <f>IF($K42="","",INDEX('2. závod'!$A:$CM,$K42+3,INDEX('Základní list'!$B:$B,MATCH($J42,'Základní list'!$A:$A,0),1)))</f>
        <v>8540</v>
      </c>
      <c r="M42" s="70">
        <f>IF($K42="","",INDEX('2. závod'!$A:$CM,$K42+3,INDEX('Základní list'!$B:$B,MATCH($J42,'Základní list'!$A:$A,0),1)+2))</f>
        <v>7</v>
      </c>
      <c r="N42" s="30">
        <f t="shared" si="0"/>
        <v>8620</v>
      </c>
      <c r="O42" s="68">
        <f t="shared" si="1"/>
        <v>17</v>
      </c>
      <c r="P42" s="75">
        <v>34</v>
      </c>
      <c r="Q42" s="40" t="str">
        <f t="shared" si="2"/>
        <v>D8</v>
      </c>
      <c r="R42" s="40" t="str">
        <f t="shared" si="3"/>
        <v>C2</v>
      </c>
      <c r="S42" s="40">
        <f t="shared" si="4"/>
        <v>2</v>
      </c>
    </row>
    <row r="43" spans="1:19" ht="18" customHeight="1">
      <c r="A43" s="102">
        <v>38</v>
      </c>
      <c r="B43" s="141" t="s">
        <v>145</v>
      </c>
      <c r="C43" s="34"/>
      <c r="D43" s="35" t="s">
        <v>93</v>
      </c>
      <c r="E43" s="105"/>
      <c r="F43" s="36" t="s">
        <v>19</v>
      </c>
      <c r="G43" s="34">
        <v>7</v>
      </c>
      <c r="H43" s="28">
        <f>IF($G43="","",INDEX('1. závod'!$A:$CM,$G43+3,INDEX('Základní list'!$B:$B,MATCH($F43,'Základní list'!$A:$A,0),1)))</f>
        <v>2300</v>
      </c>
      <c r="I43" s="24">
        <f>IF($G43="","",INDEX('1. závod'!$A:$CL,$G43+3,INDEX('Základní list'!$B:$B,MATCH($F43,'Základní list'!$A:$A,0),1)+2))</f>
        <v>9</v>
      </c>
      <c r="J43" s="32" t="s">
        <v>19</v>
      </c>
      <c r="K43" s="33">
        <v>2</v>
      </c>
      <c r="L43" s="69">
        <f>IF($K43="","",INDEX('2. závod'!$A:$CM,$K43+3,INDEX('Základní list'!$B:$B,MATCH($J43,'Základní list'!$A:$A,0),1)))</f>
        <v>6020</v>
      </c>
      <c r="M43" s="70">
        <f>IF($K43="","",INDEX('2. závod'!$A:$CM,$K43+3,INDEX('Základní list'!$B:$B,MATCH($J43,'Základní list'!$A:$A,0),1)+2))</f>
        <v>8</v>
      </c>
      <c r="N43" s="30">
        <f t="shared" si="0"/>
        <v>8320</v>
      </c>
      <c r="O43" s="68">
        <f t="shared" si="1"/>
        <v>17</v>
      </c>
      <c r="P43" s="75">
        <v>35</v>
      </c>
      <c r="Q43" s="40" t="str">
        <f t="shared" si="2"/>
        <v>A7</v>
      </c>
      <c r="R43" s="40" t="str">
        <f t="shared" si="3"/>
        <v>A2</v>
      </c>
      <c r="S43" s="40">
        <f t="shared" si="4"/>
        <v>2</v>
      </c>
    </row>
    <row r="44" spans="1:19" ht="18" customHeight="1">
      <c r="A44" s="102">
        <v>19</v>
      </c>
      <c r="B44" s="142" t="s">
        <v>117</v>
      </c>
      <c r="C44" s="103" t="s">
        <v>118</v>
      </c>
      <c r="D44" s="104" t="s">
        <v>101</v>
      </c>
      <c r="E44" s="115"/>
      <c r="F44" s="106" t="s">
        <v>22</v>
      </c>
      <c r="G44" s="103">
        <v>5</v>
      </c>
      <c r="H44" s="107">
        <f>IF($G44="","",INDEX('1. závod'!$A:$CM,$G44+3,INDEX('Základní list'!$B:$B,MATCH($F44,'Základní list'!$A:$A,0),1)))</f>
        <v>1380</v>
      </c>
      <c r="I44" s="108">
        <f>IF($G44="","",INDEX('1. závod'!$A:$CL,$G44+3,INDEX('Základní list'!$B:$B,MATCH($F44,'Základní list'!$A:$A,0),1)+2))</f>
        <v>7</v>
      </c>
      <c r="J44" s="102" t="s">
        <v>20</v>
      </c>
      <c r="K44" s="109">
        <v>3</v>
      </c>
      <c r="L44" s="110">
        <f>IF($K44="","",INDEX('2. závod'!$A:$CM,$K44+3,INDEX('Základní list'!$B:$B,MATCH($J44,'Základní list'!$A:$A,0),1)))</f>
        <v>2660</v>
      </c>
      <c r="M44" s="111">
        <f>IF($K44="","",INDEX('2. závod'!$A:$CM,$K44+3,INDEX('Základní list'!$B:$B,MATCH($J44,'Základní list'!$A:$A,0),1)+2))</f>
        <v>10</v>
      </c>
      <c r="N44" s="112">
        <f t="shared" si="0"/>
        <v>4040</v>
      </c>
      <c r="O44" s="113">
        <f t="shared" si="1"/>
        <v>17</v>
      </c>
      <c r="P44" s="114">
        <v>36</v>
      </c>
      <c r="Q44" s="40" t="str">
        <f t="shared" si="2"/>
        <v>C5</v>
      </c>
      <c r="R44" s="40" t="str">
        <f t="shared" si="3"/>
        <v>D3</v>
      </c>
      <c r="S44" s="40">
        <f t="shared" si="4"/>
        <v>2</v>
      </c>
    </row>
    <row r="45" spans="1:19" s="19" customFormat="1" ht="18" customHeight="1">
      <c r="A45" s="102">
        <v>17</v>
      </c>
      <c r="B45" s="142" t="s">
        <v>114</v>
      </c>
      <c r="C45" s="103"/>
      <c r="D45" s="104"/>
      <c r="E45" s="105"/>
      <c r="F45" s="106" t="s">
        <v>22</v>
      </c>
      <c r="G45" s="103">
        <v>4</v>
      </c>
      <c r="H45" s="107">
        <f>IF($G45="","",INDEX('1. závod'!$A:$CM,$G45+3,INDEX('Základní list'!$B:$B,MATCH($F45,'Základní list'!$A:$A,0),1)))</f>
        <v>1320</v>
      </c>
      <c r="I45" s="108">
        <f>IF($G45="","",INDEX('1. závod'!$A:$CL,$G45+3,INDEX('Základní list'!$B:$B,MATCH($F45,'Základní list'!$A:$A,0),1)+2))</f>
        <v>8.5</v>
      </c>
      <c r="J45" s="102" t="s">
        <v>20</v>
      </c>
      <c r="K45" s="109">
        <v>10</v>
      </c>
      <c r="L45" s="110">
        <f>IF($K45="","",INDEX('2. závod'!$A:$CM,$K45+3,INDEX('Základní list'!$B:$B,MATCH($J45,'Základní list'!$A:$A,0),1)))</f>
        <v>2860</v>
      </c>
      <c r="M45" s="111">
        <f>IF($K45="","",INDEX('2. závod'!$A:$CM,$K45+3,INDEX('Základní list'!$B:$B,MATCH($J45,'Základní list'!$A:$A,0),1)+2))</f>
        <v>9</v>
      </c>
      <c r="N45" s="112">
        <f t="shared" si="0"/>
        <v>4180</v>
      </c>
      <c r="O45" s="113">
        <f t="shared" si="1"/>
        <v>17.5</v>
      </c>
      <c r="P45" s="114">
        <f>IF($N45="","",RANK(O45,O:O,1))</f>
        <v>37</v>
      </c>
      <c r="Q45" s="40" t="str">
        <f t="shared" si="2"/>
        <v>C4</v>
      </c>
      <c r="R45" s="40" t="str">
        <f t="shared" si="3"/>
        <v>D10</v>
      </c>
      <c r="S45" s="40">
        <f t="shared" si="4"/>
        <v>2</v>
      </c>
    </row>
    <row r="46" spans="1:19" ht="18" customHeight="1">
      <c r="A46" s="102">
        <v>33</v>
      </c>
      <c r="B46" s="141" t="s">
        <v>135</v>
      </c>
      <c r="C46" s="34"/>
      <c r="D46" s="35" t="s">
        <v>136</v>
      </c>
      <c r="E46" s="115"/>
      <c r="F46" s="36" t="s">
        <v>20</v>
      </c>
      <c r="G46" s="34">
        <v>6</v>
      </c>
      <c r="H46" s="28">
        <f>IF($G46="","",INDEX('1. závod'!$A:$CM,$G46+3,INDEX('Základní list'!$B:$B,MATCH($F46,'Základní list'!$A:$A,0),1)))</f>
        <v>660</v>
      </c>
      <c r="I46" s="24">
        <f>IF($G46="","",INDEX('1. závod'!$A:$CL,$G46+3,INDEX('Základní list'!$B:$B,MATCH($F46,'Základní list'!$A:$A,0),1)+2))</f>
        <v>7.5</v>
      </c>
      <c r="J46" s="32" t="s">
        <v>20</v>
      </c>
      <c r="K46" s="33">
        <v>7</v>
      </c>
      <c r="L46" s="69">
        <f>IF($K46="","",INDEX('2. závod'!$A:$CM,$K46+3,INDEX('Základní list'!$B:$B,MATCH($J46,'Základní list'!$A:$A,0),1)))</f>
        <v>0</v>
      </c>
      <c r="M46" s="70">
        <f>IF($K46="","",INDEX('2. závod'!$A:$CM,$K46+3,INDEX('Základní list'!$B:$B,MATCH($J46,'Základní list'!$A:$A,0),1)+2))</f>
        <v>11</v>
      </c>
      <c r="N46" s="30">
        <f t="shared" si="0"/>
        <v>660</v>
      </c>
      <c r="O46" s="68">
        <f t="shared" si="1"/>
        <v>18.5</v>
      </c>
      <c r="P46" s="75">
        <f>IF($N46="","",RANK(O46,O:O,1))</f>
        <v>38</v>
      </c>
      <c r="Q46" s="40" t="str">
        <f t="shared" si="2"/>
        <v>D6</v>
      </c>
      <c r="R46" s="40" t="str">
        <f t="shared" si="3"/>
        <v>D7</v>
      </c>
      <c r="S46" s="40">
        <f t="shared" si="4"/>
        <v>2</v>
      </c>
    </row>
    <row r="47" spans="1:19" ht="18" customHeight="1">
      <c r="A47" s="102">
        <v>40</v>
      </c>
      <c r="B47" s="142" t="s">
        <v>147</v>
      </c>
      <c r="C47" s="103"/>
      <c r="D47" s="104" t="s">
        <v>93</v>
      </c>
      <c r="E47" s="105"/>
      <c r="F47" s="36" t="s">
        <v>19</v>
      </c>
      <c r="G47" s="34">
        <v>10</v>
      </c>
      <c r="H47" s="28">
        <f>IF($G47="","",INDEX('1. závod'!$A:$CM,$G47+3,INDEX('Základní list'!$B:$B,MATCH($F47,'Základní list'!$A:$A,0),1)))</f>
        <v>1280</v>
      </c>
      <c r="I47" s="24">
        <f>IF($G47="","",INDEX('1. závod'!$A:$CL,$G47+3,INDEX('Základní list'!$B:$B,MATCH($F47,'Základní list'!$A:$A,0),1)+2))</f>
        <v>10</v>
      </c>
      <c r="J47" s="32" t="s">
        <v>23</v>
      </c>
      <c r="K47" s="33">
        <v>10</v>
      </c>
      <c r="L47" s="69">
        <f>IF($K47="","",INDEX('2. závod'!$A:$CM,$K47+3,INDEX('Základní list'!$B:$B,MATCH($J47,'Základní list'!$A:$A,0),1)))</f>
        <v>4020</v>
      </c>
      <c r="M47" s="70">
        <f>IF($K47="","",INDEX('2. závod'!$A:$CM,$K47+3,INDEX('Základní list'!$B:$B,MATCH($J47,'Základní list'!$A:$A,0),1)+2))</f>
        <v>10</v>
      </c>
      <c r="N47" s="30">
        <f t="shared" si="0"/>
        <v>5300</v>
      </c>
      <c r="O47" s="68">
        <f t="shared" si="1"/>
        <v>20</v>
      </c>
      <c r="P47" s="75">
        <f>IF($N47="","",RANK(O47,O:O,1))</f>
        <v>39</v>
      </c>
      <c r="Q47" s="40" t="str">
        <f t="shared" si="2"/>
        <v>A10</v>
      </c>
      <c r="R47" s="40" t="str">
        <f t="shared" si="3"/>
        <v>B10</v>
      </c>
      <c r="S47" s="40">
        <f t="shared" si="4"/>
        <v>2</v>
      </c>
    </row>
    <row r="48" spans="1:19" s="19" customFormat="1" ht="18" customHeight="1">
      <c r="A48" s="102">
        <v>39</v>
      </c>
      <c r="B48" s="141" t="s">
        <v>146</v>
      </c>
      <c r="C48" s="34"/>
      <c r="D48" s="35" t="s">
        <v>93</v>
      </c>
      <c r="E48" s="115"/>
      <c r="F48" s="36" t="s">
        <v>20</v>
      </c>
      <c r="G48" s="34">
        <v>3</v>
      </c>
      <c r="H48" s="28">
        <f>IF($G48="","",INDEX('1. závod'!$A:$CM,$G48+3,INDEX('Základní list'!$B:$B,MATCH($F48,'Základní list'!$A:$A,0),1)))</f>
        <v>60</v>
      </c>
      <c r="I48" s="24">
        <f>IF($G48="","",INDEX('1. závod'!$A:$CL,$G48+3,INDEX('Základní list'!$B:$B,MATCH($F48,'Základní list'!$A:$A,0),1)+2))</f>
        <v>11</v>
      </c>
      <c r="J48" s="32" t="s">
        <v>23</v>
      </c>
      <c r="K48" s="33">
        <v>3</v>
      </c>
      <c r="L48" s="69">
        <f>IF($K48="","",INDEX('2. závod'!$A:$CM,$K48+3,INDEX('Základní list'!$B:$B,MATCH($J48,'Základní list'!$A:$A,0),1)))</f>
        <v>5020</v>
      </c>
      <c r="M48" s="70">
        <f>IF($K48="","",INDEX('2. závod'!$A:$CM,$K48+3,INDEX('Základní list'!$B:$B,MATCH($J48,'Základní list'!$A:$A,0),1)+2))</f>
        <v>9</v>
      </c>
      <c r="N48" s="30">
        <f t="shared" si="0"/>
        <v>5080</v>
      </c>
      <c r="O48" s="68">
        <f t="shared" si="1"/>
        <v>20</v>
      </c>
      <c r="P48" s="75">
        <v>40</v>
      </c>
      <c r="Q48" s="40" t="str">
        <f t="shared" si="2"/>
        <v>D3</v>
      </c>
      <c r="R48" s="40" t="str">
        <f t="shared" si="3"/>
        <v>B3</v>
      </c>
      <c r="S48" s="40">
        <f t="shared" si="4"/>
        <v>2</v>
      </c>
    </row>
    <row r="49" spans="1:19" ht="18" customHeight="1">
      <c r="A49" s="102">
        <v>21</v>
      </c>
      <c r="B49" s="142" t="s">
        <v>123</v>
      </c>
      <c r="C49" s="103" t="s">
        <v>154</v>
      </c>
      <c r="D49" s="104" t="s">
        <v>122</v>
      </c>
      <c r="E49" s="105"/>
      <c r="F49" s="106" t="s">
        <v>19</v>
      </c>
      <c r="G49" s="103">
        <v>9</v>
      </c>
      <c r="H49" s="107">
        <f>IF($G49="","",INDEX('1. závod'!$A:$CM,$G49+3,INDEX('Základní list'!$B:$B,MATCH($F49,'Základní list'!$A:$A,0),1)))</f>
        <v>0</v>
      </c>
      <c r="I49" s="108">
        <f>IF($G49="","",INDEX('1. závod'!$A:$CL,$G49+3,INDEX('Základní list'!$B:$B,MATCH($F49,'Základní list'!$A:$A,0),1)+2))</f>
        <v>11</v>
      </c>
      <c r="J49" s="102" t="s">
        <v>22</v>
      </c>
      <c r="K49" s="109">
        <v>9</v>
      </c>
      <c r="L49" s="110">
        <f>IF($K49="","",INDEX('2. závod'!$A:$CM,$K49+3,INDEX('Základní list'!$B:$B,MATCH($J49,'Základní list'!$A:$A,0),1)))</f>
        <v>6600</v>
      </c>
      <c r="M49" s="111">
        <f>IF($K49="","",INDEX('2. závod'!$A:$CM,$K49+3,INDEX('Základní list'!$B:$B,MATCH($J49,'Základní list'!$A:$A,0),1)+2))</f>
        <v>10</v>
      </c>
      <c r="N49" s="112">
        <f t="shared" si="0"/>
        <v>6600</v>
      </c>
      <c r="O49" s="113">
        <f t="shared" si="1"/>
        <v>21</v>
      </c>
      <c r="P49" s="114">
        <f>IF($N49="","",RANK(O49,O:O,1))</f>
        <v>41</v>
      </c>
      <c r="Q49" s="40" t="str">
        <f t="shared" si="2"/>
        <v>A9</v>
      </c>
      <c r="R49" s="40" t="str">
        <f t="shared" si="3"/>
        <v>C9</v>
      </c>
      <c r="S49" s="40">
        <f t="shared" si="4"/>
        <v>2</v>
      </c>
    </row>
    <row r="50" spans="1:19" s="19" customFormat="1" ht="18" customHeight="1">
      <c r="A50" s="102">
        <v>29</v>
      </c>
      <c r="B50" s="141" t="s">
        <v>130</v>
      </c>
      <c r="C50" s="34"/>
      <c r="D50" s="35"/>
      <c r="E50" s="115"/>
      <c r="F50" s="36" t="s">
        <v>23</v>
      </c>
      <c r="G50" s="34">
        <v>1</v>
      </c>
      <c r="H50" s="28">
        <f>IF($G50="","",INDEX('1. závod'!$A:$CM,$G50+3,INDEX('Základní list'!$B:$B,MATCH($F50,'Základní list'!$A:$A,0),1)))</f>
        <v>1420</v>
      </c>
      <c r="I50" s="24">
        <f>IF($G50="","",INDEX('1. závod'!$A:$CL,$G50+3,INDEX('Základní list'!$B:$B,MATCH($F50,'Základní list'!$A:$A,0),1)+2))</f>
        <v>10</v>
      </c>
      <c r="J50" s="32" t="s">
        <v>19</v>
      </c>
      <c r="K50" s="33">
        <v>8</v>
      </c>
      <c r="L50" s="69">
        <f>IF($K50="","",INDEX('2. závod'!$A:$CM,$K50+3,INDEX('Základní list'!$B:$B,MATCH($J50,'Základní list'!$A:$A,0),1)))</f>
        <v>2420</v>
      </c>
      <c r="M50" s="70">
        <f>IF($K50="","",INDEX('2. závod'!$A:$CM,$K50+3,INDEX('Základní list'!$B:$B,MATCH($J50,'Základní list'!$A:$A,0),1)+2))</f>
        <v>11</v>
      </c>
      <c r="N50" s="30">
        <f t="shared" si="0"/>
        <v>3840</v>
      </c>
      <c r="O50" s="68">
        <f t="shared" si="1"/>
        <v>21</v>
      </c>
      <c r="P50" s="75">
        <v>42</v>
      </c>
      <c r="Q50" s="40" t="str">
        <f t="shared" si="2"/>
        <v>B1</v>
      </c>
      <c r="R50" s="40" t="str">
        <f t="shared" si="3"/>
        <v>A8</v>
      </c>
      <c r="S50" s="40">
        <f t="shared" si="4"/>
        <v>2</v>
      </c>
    </row>
    <row r="51" spans="1:19" ht="18" customHeight="1">
      <c r="A51" s="102">
        <v>25</v>
      </c>
      <c r="B51" s="142" t="s">
        <v>148</v>
      </c>
      <c r="C51" s="103"/>
      <c r="D51" s="104" t="s">
        <v>134</v>
      </c>
      <c r="E51" s="105"/>
      <c r="F51" s="106" t="s">
        <v>22</v>
      </c>
      <c r="G51" s="103">
        <v>9</v>
      </c>
      <c r="H51" s="107">
        <f>IF($G51="","",INDEX('1. závod'!$A:$CM,$G51+3,INDEX('Základní list'!$B:$B,MATCH($F51,'Základní list'!$A:$A,0),1)))</f>
        <v>760</v>
      </c>
      <c r="I51" s="108">
        <f>IF($G51="","",INDEX('1. závod'!$A:$CL,$G51+3,INDEX('Základní list'!$B:$B,MATCH($F51,'Základní list'!$A:$A,0),1)+2))</f>
        <v>10</v>
      </c>
      <c r="J51" s="102" t="s">
        <v>23</v>
      </c>
      <c r="K51" s="109">
        <v>1</v>
      </c>
      <c r="L51" s="110">
        <f>IF($K51="","",INDEX('2. závod'!$A:$CM,$K51+3,INDEX('Základní list'!$B:$B,MATCH($J51,'Základní list'!$A:$A,0),1)))</f>
        <v>2800</v>
      </c>
      <c r="M51" s="111">
        <f>IF($K51="","",INDEX('2. závod'!$A:$CM,$K51+3,INDEX('Základní list'!$B:$B,MATCH($J51,'Základní list'!$A:$A,0),1)+2))</f>
        <v>11</v>
      </c>
      <c r="N51" s="112">
        <f t="shared" si="0"/>
        <v>3560</v>
      </c>
      <c r="O51" s="113">
        <f t="shared" si="1"/>
        <v>21</v>
      </c>
      <c r="P51" s="114">
        <v>43</v>
      </c>
      <c r="Q51" s="40" t="str">
        <f t="shared" si="2"/>
        <v>C9</v>
      </c>
      <c r="R51" s="40" t="str">
        <f t="shared" si="3"/>
        <v>B1</v>
      </c>
      <c r="S51" s="40">
        <f t="shared" si="4"/>
        <v>2</v>
      </c>
    </row>
    <row r="52" spans="1:19" ht="18" customHeight="1">
      <c r="A52" s="102">
        <v>22</v>
      </c>
      <c r="B52" s="141" t="s">
        <v>121</v>
      </c>
      <c r="C52" s="103"/>
      <c r="D52" s="104" t="s">
        <v>122</v>
      </c>
      <c r="E52" s="115"/>
      <c r="F52" s="106" t="s">
        <v>22</v>
      </c>
      <c r="G52" s="103">
        <v>6</v>
      </c>
      <c r="H52" s="107">
        <f>IF($G52="","",INDEX('1. závod'!$A:$CM,$G52+3,INDEX('Základní list'!$B:$B,MATCH($F52,'Základní list'!$A:$A,0),1)))</f>
        <v>400</v>
      </c>
      <c r="I52" s="108">
        <f>IF($G52="","",INDEX('1. závod'!$A:$CL,$G52+3,INDEX('Základní list'!$B:$B,MATCH($F52,'Základní list'!$A:$A,0),1)+2))</f>
        <v>11</v>
      </c>
      <c r="J52" s="102" t="s">
        <v>22</v>
      </c>
      <c r="K52" s="109">
        <v>7</v>
      </c>
      <c r="L52" s="110">
        <f>IF($K52="","",INDEX('2. závod'!$A:$CM,$K52+3,INDEX('Základní list'!$B:$B,MATCH($J52,'Základní list'!$A:$A,0),1)))</f>
        <v>1540</v>
      </c>
      <c r="M52" s="111">
        <f>IF($K52="","",INDEX('2. závod'!$A:$CM,$K52+3,INDEX('Základní list'!$B:$B,MATCH($J52,'Základní list'!$A:$A,0),1)+2))</f>
        <v>11</v>
      </c>
      <c r="N52" s="112">
        <f t="shared" si="0"/>
        <v>1940</v>
      </c>
      <c r="O52" s="113">
        <f t="shared" si="1"/>
        <v>22</v>
      </c>
      <c r="P52" s="114">
        <f>IF($N52="","",RANK(O52,O:O,1))</f>
        <v>44</v>
      </c>
      <c r="Q52" s="40" t="str">
        <f t="shared" si="2"/>
        <v>C6</v>
      </c>
      <c r="R52" s="40" t="str">
        <f t="shared" si="3"/>
        <v>C7</v>
      </c>
      <c r="S52" s="40">
        <f t="shared" si="4"/>
        <v>2</v>
      </c>
    </row>
    <row r="53" spans="1:19" ht="18" customHeight="1" thickBot="1">
      <c r="A53" s="37"/>
      <c r="B53" s="83"/>
      <c r="C53" s="73"/>
      <c r="D53" s="84"/>
      <c r="E53" s="94"/>
      <c r="F53" s="72"/>
      <c r="G53" s="73"/>
      <c r="H53" s="95">
        <f>IF($G53="","",INDEX('1. závod'!$A:$CM,$G53+3,INDEX('Základní list'!$B:$B,MATCH($F53,'Základní list'!$A:$A,0),1)))</f>
      </c>
      <c r="I53" s="21">
        <f>IF($G53="","",INDEX('1. závod'!$A:$CL,$G53+3,INDEX('Základní list'!$B:$B,MATCH($F53,'Základní list'!$A:$A,0),1)+2))</f>
      </c>
      <c r="J53" s="72"/>
      <c r="K53" s="73"/>
      <c r="L53" s="71">
        <f>IF($K53="","",INDEX('2. závod'!$A:$CM,$K53+3,INDEX('Základní list'!$B:$B,MATCH($J53,'Základní list'!$A:$A,0),1)))</f>
      </c>
      <c r="M53" s="22">
        <f>IF($K53="","",INDEX('2. závod'!$A:$CM,$K53+3,INDEX('Základní list'!$B:$B,MATCH($J53,'Základní list'!$A:$A,0),1)+2))</f>
      </c>
      <c r="N53" s="31">
        <f t="shared" si="0"/>
      </c>
      <c r="O53" s="74">
        <f t="shared" si="1"/>
      </c>
      <c r="P53" s="85">
        <f>IF($N53="","",RANK(O53,O:O,1))</f>
      </c>
      <c r="Q53" s="40">
        <f t="shared" si="2"/>
      </c>
      <c r="R53" s="40">
        <f t="shared" si="3"/>
      </c>
      <c r="S53" s="40">
        <f t="shared" si="4"/>
        <v>0</v>
      </c>
    </row>
    <row r="54" spans="1:16" ht="12.75" collapsed="1">
      <c r="A54" s="20"/>
      <c r="B54" s="25"/>
      <c r="C54" s="20"/>
      <c r="D54" s="20"/>
      <c r="E54" s="20"/>
      <c r="F54" s="20"/>
      <c r="G54" s="20"/>
      <c r="H54" s="29"/>
      <c r="I54" s="20"/>
      <c r="J54" s="20"/>
      <c r="K54" s="20"/>
      <c r="L54" s="29"/>
      <c r="M54" s="20"/>
      <c r="N54" s="29"/>
      <c r="O54" s="20"/>
      <c r="P54" s="20"/>
    </row>
    <row r="55" spans="1:16" ht="12.75">
      <c r="A55" s="144" t="s">
        <v>12</v>
      </c>
      <c r="B55" s="144"/>
      <c r="C55" s="144"/>
      <c r="D55" s="144" t="s">
        <v>30</v>
      </c>
      <c r="E55" s="144"/>
      <c r="F55" s="144"/>
      <c r="G55" s="144"/>
      <c r="H55" s="144"/>
      <c r="I55" s="38"/>
      <c r="J55" s="38"/>
      <c r="K55" s="38"/>
      <c r="L55" s="38"/>
      <c r="M55" s="167" t="s">
        <v>18</v>
      </c>
      <c r="N55" s="167"/>
      <c r="O55" s="167"/>
      <c r="P55" s="167"/>
    </row>
  </sheetData>
  <sheetProtection formatCells="0" formatColumns="0" formatRows="0" sort="0" autoFilter="0"/>
  <autoFilter ref="A8:S53">
    <sortState ref="A9:S55">
      <sortCondition sortBy="value" ref="O9:O55"/>
    </sortState>
  </autoFilter>
  <mergeCells count="25">
    <mergeCell ref="R6:R8"/>
    <mergeCell ref="F7:G7"/>
    <mergeCell ref="P7:P8"/>
    <mergeCell ref="O7:O8"/>
    <mergeCell ref="Q6:Q8"/>
    <mergeCell ref="B6:E7"/>
    <mergeCell ref="M55:P55"/>
    <mergeCell ref="A55:C55"/>
    <mergeCell ref="D55:H55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75" r:id="rId1"/>
  <headerFooter alignWithMargins="0">
    <oddFooter>&amp;CStránka &amp;P z &amp;N&amp;R&amp;F</oddFooter>
  </headerFooter>
  <rowBreaks count="1" manualBreakCount="1">
    <brk id="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3" sqref="C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91" t="s">
        <v>13</v>
      </c>
      <c r="B1" s="188" t="s">
        <v>28</v>
      </c>
      <c r="C1" s="189"/>
      <c r="D1" s="189"/>
      <c r="E1" s="189"/>
      <c r="F1" s="190"/>
      <c r="G1" s="188" t="s">
        <v>28</v>
      </c>
      <c r="H1" s="189"/>
      <c r="I1" s="189"/>
      <c r="J1" s="189"/>
      <c r="K1" s="190"/>
      <c r="L1" s="188" t="s">
        <v>28</v>
      </c>
      <c r="M1" s="189"/>
      <c r="N1" s="189"/>
      <c r="O1" s="189"/>
      <c r="P1" s="190"/>
      <c r="Q1" s="188" t="s">
        <v>28</v>
      </c>
      <c r="R1" s="189"/>
      <c r="S1" s="189"/>
      <c r="T1" s="189"/>
      <c r="U1" s="190"/>
      <c r="V1" s="188" t="s">
        <v>28</v>
      </c>
      <c r="W1" s="189"/>
      <c r="X1" s="189"/>
      <c r="Y1" s="189"/>
      <c r="Z1" s="190"/>
      <c r="AA1" s="188" t="s">
        <v>28</v>
      </c>
      <c r="AB1" s="189"/>
      <c r="AC1" s="189"/>
      <c r="AD1" s="189"/>
      <c r="AE1" s="190"/>
      <c r="AF1" s="188" t="s">
        <v>28</v>
      </c>
      <c r="AG1" s="189"/>
      <c r="AH1" s="189"/>
      <c r="AI1" s="189"/>
      <c r="AJ1" s="190"/>
      <c r="AK1" s="188" t="s">
        <v>28</v>
      </c>
      <c r="AL1" s="189"/>
      <c r="AM1" s="189"/>
      <c r="AN1" s="189"/>
      <c r="AO1" s="190"/>
      <c r="AP1" s="188" t="s">
        <v>28</v>
      </c>
      <c r="AQ1" s="189"/>
      <c r="AR1" s="189"/>
      <c r="AS1" s="189"/>
      <c r="AT1" s="190"/>
      <c r="AU1" s="188" t="s">
        <v>28</v>
      </c>
      <c r="AV1" s="189"/>
      <c r="AW1" s="189"/>
      <c r="AX1" s="189"/>
      <c r="AY1" s="190"/>
      <c r="AZ1" s="188" t="s">
        <v>28</v>
      </c>
      <c r="BA1" s="189"/>
      <c r="BB1" s="189"/>
      <c r="BC1" s="189"/>
      <c r="BD1" s="190"/>
      <c r="BE1" s="188" t="s">
        <v>28</v>
      </c>
      <c r="BF1" s="189"/>
      <c r="BG1" s="189"/>
      <c r="BH1" s="189"/>
      <c r="BI1" s="190"/>
      <c r="BJ1" s="188" t="s">
        <v>28</v>
      </c>
      <c r="BK1" s="189"/>
      <c r="BL1" s="189"/>
      <c r="BM1" s="189"/>
      <c r="BN1" s="190"/>
    </row>
    <row r="2" spans="1:174" s="8" customFormat="1" ht="16.5" customHeight="1" thickBot="1">
      <c r="A2" s="192"/>
      <c r="B2" s="185" t="str">
        <f>IF(ISBLANK('Základní list'!$A11),"",'Základní list'!$A11)</f>
        <v>A</v>
      </c>
      <c r="C2" s="186"/>
      <c r="D2" s="186"/>
      <c r="E2" s="186"/>
      <c r="F2" s="187"/>
      <c r="G2" s="185" t="str">
        <f>IF(ISBLANK('Základní list'!$A12),"",'Základní list'!$A12)</f>
        <v>B</v>
      </c>
      <c r="H2" s="186"/>
      <c r="I2" s="186"/>
      <c r="J2" s="186"/>
      <c r="K2" s="187"/>
      <c r="L2" s="185" t="str">
        <f>IF(ISBLANK('Základní list'!$A13),"",'Základní list'!$A13)</f>
        <v>C</v>
      </c>
      <c r="M2" s="186"/>
      <c r="N2" s="186"/>
      <c r="O2" s="186"/>
      <c r="P2" s="187"/>
      <c r="Q2" s="185" t="str">
        <f>IF(ISBLANK('Základní list'!$A14),"",'Základní list'!$A14)</f>
        <v>D</v>
      </c>
      <c r="R2" s="186"/>
      <c r="S2" s="186"/>
      <c r="T2" s="186"/>
      <c r="U2" s="187"/>
      <c r="V2" s="185" t="str">
        <f>IF(ISBLANK('Základní list'!$A15),"",'Základní list'!$A15)</f>
        <v>E</v>
      </c>
      <c r="W2" s="186"/>
      <c r="X2" s="186"/>
      <c r="Y2" s="186"/>
      <c r="Z2" s="187"/>
      <c r="AA2" s="185" t="str">
        <f>IF(ISBLANK('Základní list'!$A16),"",'Základní list'!$A16)</f>
        <v>F</v>
      </c>
      <c r="AB2" s="186"/>
      <c r="AC2" s="186"/>
      <c r="AD2" s="186"/>
      <c r="AE2" s="187"/>
      <c r="AF2" s="185" t="e">
        <f>IF(ISBLANK('Základní list'!#REF!),"",'Základní list'!#REF!)</f>
        <v>#REF!</v>
      </c>
      <c r="AG2" s="186"/>
      <c r="AH2" s="186"/>
      <c r="AI2" s="186"/>
      <c r="AJ2" s="187"/>
      <c r="AK2" s="185" t="e">
        <f>IF(ISBLANK('Základní list'!#REF!),"",'Základní list'!#REF!)</f>
        <v>#REF!</v>
      </c>
      <c r="AL2" s="186"/>
      <c r="AM2" s="186"/>
      <c r="AN2" s="186"/>
      <c r="AO2" s="187"/>
      <c r="AP2" s="185" t="e">
        <f>IF(ISBLANK('Základní list'!#REF!),"",'Základní list'!#REF!)</f>
        <v>#REF!</v>
      </c>
      <c r="AQ2" s="186"/>
      <c r="AR2" s="186"/>
      <c r="AS2" s="186"/>
      <c r="AT2" s="187"/>
      <c r="AU2" s="185" t="e">
        <f>IF(ISBLANK('Základní list'!#REF!),"",'Základní list'!#REF!)</f>
        <v>#REF!</v>
      </c>
      <c r="AV2" s="186"/>
      <c r="AW2" s="186"/>
      <c r="AX2" s="186"/>
      <c r="AY2" s="187"/>
      <c r="AZ2" s="185" t="e">
        <f>IF(ISBLANK('Základní list'!#REF!),"",'Základní list'!#REF!)</f>
        <v>#REF!</v>
      </c>
      <c r="BA2" s="186"/>
      <c r="BB2" s="186"/>
      <c r="BC2" s="186"/>
      <c r="BD2" s="187"/>
      <c r="BE2" s="185" t="e">
        <f>IF(ISBLANK('Základní list'!#REF!),"",'Základní list'!#REF!)</f>
        <v>#REF!</v>
      </c>
      <c r="BF2" s="186"/>
      <c r="BG2" s="186"/>
      <c r="BH2" s="186"/>
      <c r="BI2" s="187"/>
      <c r="BJ2" s="185" t="e">
        <f>IF(ISBLANK('Základní list'!#REF!),"",'Základní list'!#REF!)</f>
        <v>#REF!</v>
      </c>
      <c r="BK2" s="186"/>
      <c r="BL2" s="186"/>
      <c r="BM2" s="186"/>
      <c r="BN2" s="187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193"/>
      <c r="B3" s="1" t="s">
        <v>14</v>
      </c>
      <c r="C3" s="2" t="s">
        <v>15</v>
      </c>
      <c r="D3" s="41" t="s">
        <v>27</v>
      </c>
      <c r="E3" s="56" t="s">
        <v>16</v>
      </c>
      <c r="F3" s="58"/>
      <c r="G3" s="1" t="s">
        <v>14</v>
      </c>
      <c r="H3" s="2" t="s">
        <v>15</v>
      </c>
      <c r="I3" s="41" t="s">
        <v>27</v>
      </c>
      <c r="J3" s="56" t="s">
        <v>16</v>
      </c>
      <c r="K3" s="58"/>
      <c r="L3" s="1" t="s">
        <v>14</v>
      </c>
      <c r="M3" s="2" t="s">
        <v>15</v>
      </c>
      <c r="N3" s="41" t="s">
        <v>27</v>
      </c>
      <c r="O3" s="56" t="s">
        <v>16</v>
      </c>
      <c r="P3" s="58" t="s">
        <v>52</v>
      </c>
      <c r="Q3" s="1" t="s">
        <v>14</v>
      </c>
      <c r="R3" s="2" t="s">
        <v>15</v>
      </c>
      <c r="S3" s="41" t="s">
        <v>27</v>
      </c>
      <c r="T3" s="56" t="s">
        <v>16</v>
      </c>
      <c r="U3" s="58" t="s">
        <v>52</v>
      </c>
      <c r="V3" s="1" t="s">
        <v>14</v>
      </c>
      <c r="W3" s="2" t="s">
        <v>15</v>
      </c>
      <c r="X3" s="41" t="s">
        <v>27</v>
      </c>
      <c r="Y3" s="56" t="s">
        <v>16</v>
      </c>
      <c r="Z3" s="58" t="s">
        <v>52</v>
      </c>
      <c r="AA3" s="1" t="s">
        <v>14</v>
      </c>
      <c r="AB3" s="2" t="s">
        <v>15</v>
      </c>
      <c r="AC3" s="41" t="s">
        <v>27</v>
      </c>
      <c r="AD3" s="56" t="s">
        <v>16</v>
      </c>
      <c r="AE3" s="58" t="s">
        <v>52</v>
      </c>
      <c r="AF3" s="1" t="s">
        <v>14</v>
      </c>
      <c r="AG3" s="2" t="s">
        <v>15</v>
      </c>
      <c r="AH3" s="41" t="s">
        <v>27</v>
      </c>
      <c r="AI3" s="56" t="s">
        <v>16</v>
      </c>
      <c r="AJ3" s="58" t="s">
        <v>52</v>
      </c>
      <c r="AK3" s="1" t="s">
        <v>14</v>
      </c>
      <c r="AL3" s="2" t="s">
        <v>15</v>
      </c>
      <c r="AM3" s="41" t="s">
        <v>27</v>
      </c>
      <c r="AN3" s="56" t="s">
        <v>16</v>
      </c>
      <c r="AO3" s="58" t="s">
        <v>52</v>
      </c>
      <c r="AP3" s="1" t="s">
        <v>14</v>
      </c>
      <c r="AQ3" s="2" t="s">
        <v>15</v>
      </c>
      <c r="AR3" s="41" t="s">
        <v>27</v>
      </c>
      <c r="AS3" s="56" t="s">
        <v>16</v>
      </c>
      <c r="AT3" s="58" t="s">
        <v>52</v>
      </c>
      <c r="AU3" s="1" t="s">
        <v>14</v>
      </c>
      <c r="AV3" s="2" t="s">
        <v>15</v>
      </c>
      <c r="AW3" s="41" t="s">
        <v>27</v>
      </c>
      <c r="AX3" s="56" t="s">
        <v>16</v>
      </c>
      <c r="AY3" s="58" t="s">
        <v>52</v>
      </c>
      <c r="AZ3" s="1" t="s">
        <v>14</v>
      </c>
      <c r="BA3" s="2" t="s">
        <v>15</v>
      </c>
      <c r="BB3" s="41" t="s">
        <v>27</v>
      </c>
      <c r="BC3" s="56" t="s">
        <v>16</v>
      </c>
      <c r="BD3" s="58" t="s">
        <v>52</v>
      </c>
      <c r="BE3" s="1" t="s">
        <v>14</v>
      </c>
      <c r="BF3" s="2" t="s">
        <v>15</v>
      </c>
      <c r="BG3" s="41" t="s">
        <v>27</v>
      </c>
      <c r="BH3" s="56" t="s">
        <v>16</v>
      </c>
      <c r="BI3" s="58" t="s">
        <v>52</v>
      </c>
      <c r="BJ3" s="1" t="s">
        <v>14</v>
      </c>
      <c r="BK3" s="2" t="s">
        <v>15</v>
      </c>
      <c r="BL3" s="41" t="s">
        <v>27</v>
      </c>
      <c r="BM3" s="56" t="s">
        <v>16</v>
      </c>
      <c r="BN3" s="58" t="s">
        <v>52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IF(ISNA(MATCH(CONCATENATE(B$2,$A4),'Výsledková listina'!$Q:$Q,0)),"",INDEX('Výsledková listina'!$B:$B,MATCH(CONCATENATE(B$2,$A4),'Výsledková listina'!$Q:$Q,0),1))</f>
        <v>Hrabal Vladimír</v>
      </c>
      <c r="C4" s="4">
        <v>9840</v>
      </c>
      <c r="D4" s="42">
        <f aca="true" t="shared" si="0" ref="D4:D28">IF(C4="","",RANK(C4,C$1:C$65536,0))</f>
        <v>1</v>
      </c>
      <c r="E4" s="57">
        <f aca="true" t="shared" si="1" ref="E4:E28">IF(C4="","",((RANK(C4,C$1:C$65536,0))+(FREQUENCY(D$1:D$65536,D4)))/2)</f>
        <v>1</v>
      </c>
      <c r="F4" s="59"/>
      <c r="G4" s="61" t="str">
        <f>IF(ISNA(MATCH(CONCATENATE(G$2,$A4),'Výsledková listina'!$Q:$Q,0)),"",INDEX('Výsledková listina'!$B:$B,MATCH(CONCATENATE(G$2,$A4),'Výsledková listina'!$Q:$Q,0),1))</f>
        <v>Vodička Miroslav</v>
      </c>
      <c r="H4" s="4">
        <v>1420</v>
      </c>
      <c r="I4" s="42">
        <f aca="true" t="shared" si="2" ref="I4:I28">IF(H4="","",RANK(H4,H$1:H$65536,0))</f>
        <v>10</v>
      </c>
      <c r="J4" s="57">
        <f aca="true" t="shared" si="3" ref="J4:J28">IF(H4="","",((RANK(H4,H$1:H$65536,0))+(FREQUENCY(I$1:I$65536,I4)))/2)</f>
        <v>10</v>
      </c>
      <c r="K4" s="59"/>
      <c r="L4" s="61" t="str">
        <f>IF(ISNA(MATCH(CONCATENATE(L$2,$A4),'Výsledková listina'!$Q:$Q,0)),"",INDEX('Výsledková listina'!$B:$B,MATCH(CONCATENATE(L$2,$A4),'Výsledková listina'!$Q:$Q,0),1))</f>
        <v>Hanousek Václav</v>
      </c>
      <c r="M4" s="4">
        <v>2560</v>
      </c>
      <c r="N4" s="42">
        <f aca="true" t="shared" si="4" ref="N4:N28">IF(M4="","",RANK(M4,M$1:M$65536,0))</f>
        <v>4</v>
      </c>
      <c r="O4" s="57">
        <f aca="true" t="shared" si="5" ref="O4:O28">IF(M4="","",((RANK(M4,M$1:M$65536,0))+(FREQUENCY(N$1:N$65536,N4)))/2)</f>
        <v>4</v>
      </c>
      <c r="P4" s="59"/>
      <c r="Q4" s="61" t="str">
        <f>IF(ISNA(MATCH(CONCATENATE(Q$2,$A4),'Výsledková listina'!$Q:$Q,0)),"",INDEX('Výsledková listina'!$B:$B,MATCH(CONCATENATE(Q$2,$A4),'Výsledková listina'!$Q:$Q,0),1))</f>
        <v>Smutný Jiří</v>
      </c>
      <c r="R4" s="4">
        <v>660</v>
      </c>
      <c r="S4" s="42">
        <f aca="true" t="shared" si="6" ref="S4:S28">IF(R4="","",RANK(R4,R$1:R$65536,0))</f>
        <v>7</v>
      </c>
      <c r="T4" s="57">
        <f aca="true" t="shared" si="7" ref="T4:T28">IF(R4="","",((RANK(R4,R$1:R$65536,0))+(FREQUENCY(S$1:S$65536,S4)))/2)</f>
        <v>7.5</v>
      </c>
      <c r="U4" s="59"/>
      <c r="V4" s="61">
        <f>IF(ISNA(MATCH(CONCATENATE(V$2,$A4),'Výsledková listina'!$Q:$Q,0)),"",INDEX('Výsledková listina'!$B:$B,MATCH(CONCATENATE(V$2,$A4),'Výsledková listina'!$Q:$Q,0),1))</f>
      </c>
      <c r="W4" s="4"/>
      <c r="X4" s="42">
        <f aca="true" t="shared" si="8" ref="X4:X28">IF(W4="","",RANK(W4,W$1:W$65536,0))</f>
      </c>
      <c r="Y4" s="57">
        <f aca="true" t="shared" si="9" ref="Y4:Y28">IF(W4="","",((RANK(W4,W$1:W$65536,0))+(FREQUENCY(X$1:X$65536,X4)))/2)</f>
      </c>
      <c r="Z4" s="59"/>
      <c r="AA4" s="61">
        <f>IF(ISNA(MATCH(CONCATENATE(AA$2,$A4),'Výsledková listina'!$Q:$Q,0)),"",INDEX('Výsledková listina'!$B:$B,MATCH(CONCATENATE(AA$2,$A4),'Výsledková listina'!$Q:$Q,0),1))</f>
      </c>
      <c r="AB4" s="4"/>
      <c r="AC4" s="42">
        <f aca="true" t="shared" si="10" ref="AC4:AC28">IF(AB4="","",RANK(AB4,AB$1:AB$65536,0))</f>
      </c>
      <c r="AD4" s="57">
        <f aca="true" t="shared" si="11" ref="AD4:AD28">IF(AB4="","",((RANK(AB4,AB$1:AB$65536,0))+(FREQUENCY(AC$1:AC$65536,AC4)))/2)</f>
      </c>
      <c r="AE4" s="59"/>
      <c r="AF4" s="61" t="e">
        <f>IF(ISNA(MATCH(CONCATENATE(AF$2,$A4),'Výsledková listina'!$Q:$Q,0)),"",INDEX('Výsledková listina'!$B:$B,MATCH(CONCATENATE(AF$2,$A4),'Výsledková listina'!$Q:$Q,0),1))</f>
        <v>#REF!</v>
      </c>
      <c r="AG4" s="4"/>
      <c r="AH4" s="42">
        <f aca="true" t="shared" si="12" ref="AH4:AH28">IF(AG4="","",RANK(AG4,AG$1:AG$65536,0))</f>
      </c>
      <c r="AI4" s="57">
        <f aca="true" t="shared" si="13" ref="AI4:AI28">IF(AG4="","",((RANK(AG4,AG$1:AG$65536,0))+(FREQUENCY(AH$1:AH$65536,AH4)))/2)</f>
      </c>
      <c r="AJ4" s="59"/>
      <c r="AK4" s="61" t="e">
        <f>IF(ISNA(MATCH(CONCATENATE(AK$2,$A4),'Výsledková listina'!$Q:$Q,0)),"",INDEX('Výsledková listina'!$B:$B,MATCH(CONCATENATE(AK$2,$A4),'Výsledková listina'!$Q:$Q,0),1))</f>
        <v>#REF!</v>
      </c>
      <c r="AL4" s="4"/>
      <c r="AM4" s="42">
        <f aca="true" t="shared" si="14" ref="AM4:AM28">IF(AL4="","",RANK(AL4,AL$1:AL$65536,0))</f>
      </c>
      <c r="AN4" s="57">
        <f aca="true" t="shared" si="15" ref="AN4:AN28">IF(AL4="","",((RANK(AL4,AL$1:AL$65536,0))+(FREQUENCY(AM$1:AM$65536,AM4)))/2)</f>
      </c>
      <c r="AO4" s="59"/>
      <c r="AP4" s="61" t="e">
        <f>IF(ISNA(MATCH(CONCATENATE(AP$2,$A4),'Výsledková listina'!$Q:$Q,0)),"",INDEX('Výsledková listina'!$B:$B,MATCH(CONCATENATE(AP$2,$A4),'Výsledková listina'!$Q:$Q,0),1))</f>
        <v>#REF!</v>
      </c>
      <c r="AQ4" s="4"/>
      <c r="AR4" s="42">
        <f aca="true" t="shared" si="16" ref="AR4:AR28">IF(AQ4="","",RANK(AQ4,AQ$1:AQ$65536,0))</f>
      </c>
      <c r="AS4" s="57">
        <f aca="true" t="shared" si="17" ref="AS4:AS28">IF(AQ4="","",((RANK(AQ4,AQ$1:AQ$65536,0))+(FREQUENCY(AR$1:AR$65536,AR4)))/2)</f>
      </c>
      <c r="AT4" s="59"/>
      <c r="AU4" s="61" t="e">
        <f>IF(ISNA(MATCH(CONCATENATE(AU$2,$A4),'Výsledková listina'!$Q:$Q,0)),"",INDEX('Výsledková listina'!$B:$B,MATCH(CONCATENATE(AU$2,$A4),'Výsledková listina'!$Q:$Q,0),1))</f>
        <v>#REF!</v>
      </c>
      <c r="AV4" s="4"/>
      <c r="AW4" s="42">
        <f aca="true" t="shared" si="18" ref="AW4:AW28">IF(AV4="","",RANK(AV4,AV$1:AV$65536,0))</f>
      </c>
      <c r="AX4" s="57">
        <f aca="true" t="shared" si="19" ref="AX4:AX28">IF(AV4="","",((RANK(AV4,AV$1:AV$65536,0))+(FREQUENCY(AW$1:AW$65536,AW4)))/2)</f>
      </c>
      <c r="AY4" s="59"/>
      <c r="AZ4" s="61" t="e">
        <f>IF(ISNA(MATCH(CONCATENATE(AZ$2,$A4),'Výsledková listina'!$Q:$Q,0)),"",INDEX('Výsledková listina'!$B:$B,MATCH(CONCATENATE(AZ$2,$A4),'Výsledková listina'!$Q:$Q,0),1))</f>
        <v>#REF!</v>
      </c>
      <c r="BA4" s="4"/>
      <c r="BB4" s="42">
        <f aca="true" t="shared" si="20" ref="BB4:BB28">IF(BA4="","",RANK(BA4,BA$1:BA$65536,0))</f>
      </c>
      <c r="BC4" s="57">
        <f aca="true" t="shared" si="21" ref="BC4:BC28">IF(BA4="","",((RANK(BA4,BA$1:BA$65536,0))+(FREQUENCY(BB$1:BB$65536,BB4)))/2)</f>
      </c>
      <c r="BD4" s="59"/>
      <c r="BE4" s="61" t="e">
        <f>IF(ISNA(MATCH(CONCATENATE(BE$2,$A4),'Výsledková listina'!$Q:$Q,0)),"",INDEX('Výsledková listina'!$B:$B,MATCH(CONCATENATE(BE$2,$A4),'Výsledková listina'!$Q:$Q,0),1))</f>
        <v>#REF!</v>
      </c>
      <c r="BF4" s="4"/>
      <c r="BG4" s="42">
        <f aca="true" t="shared" si="22" ref="BG4:BG28">IF(BF4="","",RANK(BF4,BF$1:BF$65536,0))</f>
      </c>
      <c r="BH4" s="57">
        <f aca="true" t="shared" si="23" ref="BH4:BH28">IF(BF4="","",((RANK(BF4,BF$1:BF$65536,0))+(FREQUENCY(BG$1:BG$65536,BG4)))/2)</f>
      </c>
      <c r="BI4" s="59"/>
      <c r="BJ4" s="61" t="e">
        <f>IF(ISNA(MATCH(CONCATENATE(BJ$2,$A4),'Výsledková listina'!$Q:$Q,0)),"",INDEX('Výsledková listina'!$B:$B,MATCH(CONCATENATE(BJ$2,$A4),'Výsledková listina'!$Q:$Q,0),1))</f>
        <v>#REF!</v>
      </c>
      <c r="BK4" s="4"/>
      <c r="BL4" s="42">
        <f aca="true" t="shared" si="24" ref="BL4:BL28">IF(BK4="","",RANK(BK4,BK$1:BK$65536,0))</f>
      </c>
      <c r="BM4" s="57">
        <f aca="true" t="shared" si="25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IF(ISNA(MATCH(CONCATENATE(B$2,$A5),'Výsledková listina'!$Q:$Q,0)),"",INDEX('Výsledková listina'!$B:$B,MATCH(CONCATENATE(B$2,$A5),'Výsledková listina'!$Q:$Q,0),1))</f>
        <v>Sofron Pavel</v>
      </c>
      <c r="C5" s="4">
        <v>3840</v>
      </c>
      <c r="D5" s="42">
        <f t="shared" si="0"/>
        <v>5</v>
      </c>
      <c r="E5" s="57">
        <f t="shared" si="1"/>
        <v>5</v>
      </c>
      <c r="F5" s="60"/>
      <c r="G5" s="61" t="str">
        <f>IF(ISNA(MATCH(CONCATENATE(G$2,$A5),'Výsledková listina'!$Q:$Q,0)),"",INDEX('Výsledková listina'!$B:$B,MATCH(CONCATENATE(G$2,$A5),'Výsledková listina'!$Q:$Q,0),1))</f>
        <v>Vinař René</v>
      </c>
      <c r="H5" s="4">
        <v>3300</v>
      </c>
      <c r="I5" s="42">
        <f t="shared" si="2"/>
        <v>5</v>
      </c>
      <c r="J5" s="57">
        <f t="shared" si="3"/>
        <v>5</v>
      </c>
      <c r="K5" s="60"/>
      <c r="L5" s="61" t="str">
        <f>IF(ISNA(MATCH(CONCATENATE(L$2,$A5),'Výsledková listina'!$Q:$Q,0)),"",INDEX('Výsledková listina'!$B:$B,MATCH(CONCATENATE(L$2,$A5),'Výsledková listina'!$Q:$Q,0),1))</f>
        <v>Šurgota Juraj</v>
      </c>
      <c r="M5" s="4">
        <v>2000</v>
      </c>
      <c r="N5" s="42">
        <f t="shared" si="4"/>
        <v>6</v>
      </c>
      <c r="O5" s="57">
        <f t="shared" si="5"/>
        <v>6</v>
      </c>
      <c r="P5" s="60"/>
      <c r="Q5" s="61" t="str">
        <f>IF(ISNA(MATCH(CONCATENATE(Q$2,$A5),'Výsledková listina'!$Q:$Q,0)),"",INDEX('Výsledková listina'!$B:$B,MATCH(CONCATENATE(Q$2,$A5),'Výsledková listina'!$Q:$Q,0),1))</f>
        <v>Havlíček Petr</v>
      </c>
      <c r="R5" s="4">
        <v>680</v>
      </c>
      <c r="S5" s="42">
        <f t="shared" si="6"/>
        <v>6</v>
      </c>
      <c r="T5" s="57">
        <f t="shared" si="7"/>
        <v>6</v>
      </c>
      <c r="U5" s="60"/>
      <c r="V5" s="61">
        <f>IF(ISNA(MATCH(CONCATENATE(V$2,$A5),'Výsledková listina'!$Q:$Q,0)),"",INDEX('Výsledková listina'!$B:$B,MATCH(CONCATENATE(V$2,$A5),'Výsledková listina'!$Q:$Q,0),1))</f>
      </c>
      <c r="W5" s="4"/>
      <c r="X5" s="42">
        <f t="shared" si="8"/>
      </c>
      <c r="Y5" s="57">
        <f t="shared" si="9"/>
      </c>
      <c r="Z5" s="60"/>
      <c r="AA5" s="61">
        <f>IF(ISNA(MATCH(CONCATENATE(AA$2,$A5),'Výsledková listina'!$Q:$Q,0)),"",INDEX('Výsledková listina'!$B:$B,MATCH(CONCATENATE(AA$2,$A5),'Výsledková listina'!$Q:$Q,0),1))</f>
      </c>
      <c r="AB5" s="4"/>
      <c r="AC5" s="42">
        <f t="shared" si="10"/>
      </c>
      <c r="AD5" s="57">
        <f t="shared" si="11"/>
      </c>
      <c r="AE5" s="60"/>
      <c r="AF5" s="61" t="e">
        <f>IF(ISNA(MATCH(CONCATENATE(AF$2,$A5),'Výsledková listina'!$Q:$Q,0)),"",INDEX('Výsledková listina'!$B:$B,MATCH(CONCATENATE(AF$2,$A5),'Výsledková listina'!$Q:$Q,0),1))</f>
        <v>#REF!</v>
      </c>
      <c r="AG5" s="4"/>
      <c r="AH5" s="42">
        <f t="shared" si="12"/>
      </c>
      <c r="AI5" s="57">
        <f t="shared" si="13"/>
      </c>
      <c r="AJ5" s="60"/>
      <c r="AK5" s="61" t="e">
        <f>IF(ISNA(MATCH(CONCATENATE(AK$2,$A5),'Výsledková listina'!$Q:$Q,0)),"",INDEX('Výsledková listina'!$B:$B,MATCH(CONCATENATE(AK$2,$A5),'Výsledková listina'!$Q:$Q,0),1))</f>
        <v>#REF!</v>
      </c>
      <c r="AL5" s="4"/>
      <c r="AM5" s="42">
        <f t="shared" si="14"/>
      </c>
      <c r="AN5" s="57">
        <f t="shared" si="15"/>
      </c>
      <c r="AO5" s="60"/>
      <c r="AP5" s="61" t="e">
        <f>IF(ISNA(MATCH(CONCATENATE(AP$2,$A5),'Výsledková listina'!$Q:$Q,0)),"",INDEX('Výsledková listina'!$B:$B,MATCH(CONCATENATE(AP$2,$A5),'Výsledková listina'!$Q:$Q,0),1))</f>
        <v>#REF!</v>
      </c>
      <c r="AQ5" s="4"/>
      <c r="AR5" s="42">
        <f t="shared" si="16"/>
      </c>
      <c r="AS5" s="57">
        <f t="shared" si="17"/>
      </c>
      <c r="AT5" s="60"/>
      <c r="AU5" s="61" t="e">
        <f>IF(ISNA(MATCH(CONCATENATE(AU$2,$A5),'Výsledková listina'!$Q:$Q,0)),"",INDEX('Výsledková listina'!$B:$B,MATCH(CONCATENATE(AU$2,$A5),'Výsledková listina'!$Q:$Q,0),1))</f>
        <v>#REF!</v>
      </c>
      <c r="AV5" s="4"/>
      <c r="AW5" s="42">
        <f t="shared" si="18"/>
      </c>
      <c r="AX5" s="57">
        <f t="shared" si="19"/>
      </c>
      <c r="AY5" s="60"/>
      <c r="AZ5" s="61" t="e">
        <f>IF(ISNA(MATCH(CONCATENATE(AZ$2,$A5),'Výsledková listina'!$Q:$Q,0)),"",INDEX('Výsledková listina'!$B:$B,MATCH(CONCATENATE(AZ$2,$A5),'Výsledková listina'!$Q:$Q,0),1))</f>
        <v>#REF!</v>
      </c>
      <c r="BA5" s="4"/>
      <c r="BB5" s="42">
        <f t="shared" si="20"/>
      </c>
      <c r="BC5" s="57">
        <f t="shared" si="21"/>
      </c>
      <c r="BD5" s="60"/>
      <c r="BE5" s="61" t="e">
        <f>IF(ISNA(MATCH(CONCATENATE(BE$2,$A5),'Výsledková listina'!$Q:$Q,0)),"",INDEX('Výsledková listina'!$B:$B,MATCH(CONCATENATE(BE$2,$A5),'Výsledková listina'!$Q:$Q,0),1))</f>
        <v>#REF!</v>
      </c>
      <c r="BF5" s="4"/>
      <c r="BG5" s="42">
        <f t="shared" si="22"/>
      </c>
      <c r="BH5" s="57">
        <f t="shared" si="23"/>
      </c>
      <c r="BI5" s="60"/>
      <c r="BJ5" s="61" t="e">
        <f>IF(ISNA(MATCH(CONCATENATE(BJ$2,$A5),'Výsledková listina'!$Q:$Q,0)),"",INDEX('Výsledková listina'!$B:$B,MATCH(CONCATENATE(BJ$2,$A5),'Výsledková listina'!$Q:$Q,0),1))</f>
        <v>#REF!</v>
      </c>
      <c r="BK5" s="4"/>
      <c r="BL5" s="42">
        <f t="shared" si="24"/>
      </c>
      <c r="BM5" s="57">
        <f t="shared" si="25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 t="str">
        <f>IF(ISNA(MATCH(CONCATENATE(B$2,$A6),'Výsledková listina'!$Q:$Q,0)),"",INDEX('Výsledková listina'!$B:$B,MATCH(CONCATENATE(B$2,$A6),'Výsledková listina'!$Q:$Q,0),1))</f>
        <v>Dušanek Tomáš</v>
      </c>
      <c r="C6" s="4">
        <v>3480</v>
      </c>
      <c r="D6" s="42">
        <f t="shared" si="0"/>
        <v>6</v>
      </c>
      <c r="E6" s="57">
        <f t="shared" si="1"/>
        <v>6</v>
      </c>
      <c r="F6" s="60"/>
      <c r="G6" s="61" t="str">
        <f>IF(ISNA(MATCH(CONCATENATE(G$2,$A6),'Výsledková listina'!$Q:$Q,0)),"",INDEX('Výsledková listina'!$B:$B,MATCH(CONCATENATE(G$2,$A6),'Výsledková listina'!$Q:$Q,0),1))</f>
        <v>Skála Petr</v>
      </c>
      <c r="H6" s="4">
        <v>4460</v>
      </c>
      <c r="I6" s="42">
        <f t="shared" si="2"/>
        <v>4</v>
      </c>
      <c r="J6" s="57">
        <f t="shared" si="3"/>
        <v>4</v>
      </c>
      <c r="K6" s="60"/>
      <c r="L6" s="61" t="str">
        <f>IF(ISNA(MATCH(CONCATENATE(L$2,$A6),'Výsledková listina'!$Q:$Q,0)),"",INDEX('Výsledková listina'!$B:$B,MATCH(CONCATENATE(L$2,$A6),'Výsledková listina'!$Q:$Q,0),1))</f>
        <v>Pavelka Viktor</v>
      </c>
      <c r="M6" s="4">
        <v>2120</v>
      </c>
      <c r="N6" s="42">
        <f t="shared" si="4"/>
        <v>5</v>
      </c>
      <c r="O6" s="57">
        <f t="shared" si="5"/>
        <v>5</v>
      </c>
      <c r="P6" s="60"/>
      <c r="Q6" s="61" t="str">
        <f>IF(ISNA(MATCH(CONCATENATE(Q$2,$A6),'Výsledková listina'!$Q:$Q,0)),"",INDEX('Výsledková listina'!$B:$B,MATCH(CONCATENATE(Q$2,$A6),'Výsledková listina'!$Q:$Q,0),1))</f>
        <v>Pluchta Petr</v>
      </c>
      <c r="R6" s="4">
        <v>60</v>
      </c>
      <c r="S6" s="42">
        <f t="shared" si="6"/>
        <v>11</v>
      </c>
      <c r="T6" s="57">
        <f t="shared" si="7"/>
        <v>11</v>
      </c>
      <c r="U6" s="60"/>
      <c r="V6" s="61">
        <f>IF(ISNA(MATCH(CONCATENATE(V$2,$A6),'Výsledková listina'!$Q:$Q,0)),"",INDEX('Výsledková listina'!$B:$B,MATCH(CONCATENATE(V$2,$A6),'Výsledková listina'!$Q:$Q,0),1))</f>
      </c>
      <c r="W6" s="4"/>
      <c r="X6" s="42">
        <f t="shared" si="8"/>
      </c>
      <c r="Y6" s="57">
        <f t="shared" si="9"/>
      </c>
      <c r="Z6" s="60"/>
      <c r="AA6" s="61">
        <f>IF(ISNA(MATCH(CONCATENATE(AA$2,$A6),'Výsledková listina'!$Q:$Q,0)),"",INDEX('Výsledková listina'!$B:$B,MATCH(CONCATENATE(AA$2,$A6),'Výsledková listina'!$Q:$Q,0),1))</f>
      </c>
      <c r="AB6" s="4"/>
      <c r="AC6" s="42">
        <f t="shared" si="10"/>
      </c>
      <c r="AD6" s="57">
        <f t="shared" si="11"/>
      </c>
      <c r="AE6" s="60"/>
      <c r="AF6" s="61" t="e">
        <f>IF(ISNA(MATCH(CONCATENATE(AF$2,$A6),'Výsledková listina'!$Q:$Q,0)),"",INDEX('Výsledková listina'!$B:$B,MATCH(CONCATENATE(AF$2,$A6),'Výsledková listina'!$Q:$Q,0),1))</f>
        <v>#REF!</v>
      </c>
      <c r="AG6" s="4"/>
      <c r="AH6" s="42">
        <f t="shared" si="12"/>
      </c>
      <c r="AI6" s="57">
        <f t="shared" si="13"/>
      </c>
      <c r="AJ6" s="60"/>
      <c r="AK6" s="61" t="e">
        <f>IF(ISNA(MATCH(CONCATENATE(AK$2,$A6),'Výsledková listina'!$Q:$Q,0)),"",INDEX('Výsledková listina'!$B:$B,MATCH(CONCATENATE(AK$2,$A6),'Výsledková listina'!$Q:$Q,0),1))</f>
        <v>#REF!</v>
      </c>
      <c r="AL6" s="4"/>
      <c r="AM6" s="42">
        <f t="shared" si="14"/>
      </c>
      <c r="AN6" s="57">
        <f t="shared" si="15"/>
      </c>
      <c r="AO6" s="60"/>
      <c r="AP6" s="61" t="e">
        <f>IF(ISNA(MATCH(CONCATENATE(AP$2,$A6),'Výsledková listina'!$Q:$Q,0)),"",INDEX('Výsledková listina'!$B:$B,MATCH(CONCATENATE(AP$2,$A6),'Výsledková listina'!$Q:$Q,0),1))</f>
        <v>#REF!</v>
      </c>
      <c r="AQ6" s="4"/>
      <c r="AR6" s="42">
        <f t="shared" si="16"/>
      </c>
      <c r="AS6" s="57">
        <f t="shared" si="17"/>
      </c>
      <c r="AT6" s="60"/>
      <c r="AU6" s="61" t="e">
        <f>IF(ISNA(MATCH(CONCATENATE(AU$2,$A6),'Výsledková listina'!$Q:$Q,0)),"",INDEX('Výsledková listina'!$B:$B,MATCH(CONCATENATE(AU$2,$A6),'Výsledková listina'!$Q:$Q,0),1))</f>
        <v>#REF!</v>
      </c>
      <c r="AV6" s="4"/>
      <c r="AW6" s="42">
        <f t="shared" si="18"/>
      </c>
      <c r="AX6" s="57">
        <f t="shared" si="19"/>
      </c>
      <c r="AY6" s="60"/>
      <c r="AZ6" s="61" t="e">
        <f>IF(ISNA(MATCH(CONCATENATE(AZ$2,$A6),'Výsledková listina'!$Q:$Q,0)),"",INDEX('Výsledková listina'!$B:$B,MATCH(CONCATENATE(AZ$2,$A6),'Výsledková listina'!$Q:$Q,0),1))</f>
        <v>#REF!</v>
      </c>
      <c r="BA6" s="4"/>
      <c r="BB6" s="42">
        <f t="shared" si="20"/>
      </c>
      <c r="BC6" s="57">
        <f t="shared" si="21"/>
      </c>
      <c r="BD6" s="60"/>
      <c r="BE6" s="61" t="e">
        <f>IF(ISNA(MATCH(CONCATENATE(BE$2,$A6),'Výsledková listina'!$Q:$Q,0)),"",INDEX('Výsledková listina'!$B:$B,MATCH(CONCATENATE(BE$2,$A6),'Výsledková listina'!$Q:$Q,0),1))</f>
        <v>#REF!</v>
      </c>
      <c r="BF6" s="4"/>
      <c r="BG6" s="42">
        <f t="shared" si="22"/>
      </c>
      <c r="BH6" s="57">
        <f t="shared" si="23"/>
      </c>
      <c r="BI6" s="60"/>
      <c r="BJ6" s="61" t="e">
        <f>IF(ISNA(MATCH(CONCATENATE(BJ$2,$A6),'Výsledková listina'!$Q:$Q,0)),"",INDEX('Výsledková listina'!$B:$B,MATCH(CONCATENATE(BJ$2,$A6),'Výsledková listina'!$Q:$Q,0),1))</f>
        <v>#REF!</v>
      </c>
      <c r="BK6" s="4"/>
      <c r="BL6" s="42">
        <f t="shared" si="24"/>
      </c>
      <c r="BM6" s="57">
        <f t="shared" si="25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IF(ISNA(MATCH(CONCATENATE(B$2,$A7),'Výsledková listina'!$Q:$Q,0)),"",INDEX('Výsledková listina'!$B:$B,MATCH(CONCATENATE(B$2,$A7),'Výsledková listina'!$Q:$Q,0),1))</f>
        <v>Ouředníček Jiří</v>
      </c>
      <c r="C7" s="4">
        <v>5550</v>
      </c>
      <c r="D7" s="42">
        <f t="shared" si="0"/>
        <v>4</v>
      </c>
      <c r="E7" s="57">
        <f t="shared" si="1"/>
        <v>4</v>
      </c>
      <c r="F7" s="60"/>
      <c r="G7" s="61" t="str">
        <f>IF(ISNA(MATCH(CONCATENATE(G$2,$A7),'Výsledková listina'!$Q:$Q,0)),"",INDEX('Výsledková listina'!$B:$B,MATCH(CONCATENATE(G$2,$A7),'Výsledková listina'!$Q:$Q,0),1))</f>
        <v>Štěpnička Radek</v>
      </c>
      <c r="H7" s="4">
        <v>7100</v>
      </c>
      <c r="I7" s="42">
        <f t="shared" si="2"/>
        <v>3</v>
      </c>
      <c r="J7" s="57">
        <f t="shared" si="3"/>
        <v>3</v>
      </c>
      <c r="K7" s="60"/>
      <c r="L7" s="61" t="str">
        <f>IF(ISNA(MATCH(CONCATENATE(L$2,$A7),'Výsledková listina'!$Q:$Q,0)),"",INDEX('Výsledková listina'!$B:$B,MATCH(CONCATENATE(L$2,$A7),'Výsledková listina'!$Q:$Q,0),1))</f>
        <v>Vejvoda Jan</v>
      </c>
      <c r="M7" s="4">
        <v>1320</v>
      </c>
      <c r="N7" s="42">
        <f t="shared" si="4"/>
        <v>8</v>
      </c>
      <c r="O7" s="57">
        <f t="shared" si="5"/>
        <v>8.5</v>
      </c>
      <c r="P7" s="60"/>
      <c r="Q7" s="61" t="str">
        <f>IF(ISNA(MATCH(CONCATENATE(Q$2,$A7),'Výsledková listina'!$Q:$Q,0)),"",INDEX('Výsledková listina'!$B:$B,MATCH(CONCATENATE(Q$2,$A7),'Výsledková listina'!$Q:$Q,0),1))</f>
        <v>Vitásek Jiří</v>
      </c>
      <c r="R7" s="4">
        <v>920</v>
      </c>
      <c r="S7" s="42">
        <f t="shared" si="6"/>
        <v>4</v>
      </c>
      <c r="T7" s="57">
        <f t="shared" si="7"/>
        <v>4</v>
      </c>
      <c r="U7" s="60"/>
      <c r="V7" s="61">
        <f>IF(ISNA(MATCH(CONCATENATE(V$2,$A7),'Výsledková listina'!$Q:$Q,0)),"",INDEX('Výsledková listina'!$B:$B,MATCH(CONCATENATE(V$2,$A7),'Výsledková listina'!$Q:$Q,0),1))</f>
      </c>
      <c r="W7" s="4"/>
      <c r="X7" s="42">
        <f t="shared" si="8"/>
      </c>
      <c r="Y7" s="57">
        <f t="shared" si="9"/>
      </c>
      <c r="Z7" s="60"/>
      <c r="AA7" s="61">
        <f>IF(ISNA(MATCH(CONCATENATE(AA$2,$A7),'Výsledková listina'!$Q:$Q,0)),"",INDEX('Výsledková listina'!$B:$B,MATCH(CONCATENATE(AA$2,$A7),'Výsledková listina'!$Q:$Q,0),1))</f>
      </c>
      <c r="AB7" s="4"/>
      <c r="AC7" s="42">
        <f t="shared" si="10"/>
      </c>
      <c r="AD7" s="57">
        <f t="shared" si="11"/>
      </c>
      <c r="AE7" s="60"/>
      <c r="AF7" s="61" t="e">
        <f>IF(ISNA(MATCH(CONCATENATE(AF$2,$A7),'Výsledková listina'!$Q:$Q,0)),"",INDEX('Výsledková listina'!$B:$B,MATCH(CONCATENATE(AF$2,$A7),'Výsledková listina'!$Q:$Q,0),1))</f>
        <v>#REF!</v>
      </c>
      <c r="AG7" s="4"/>
      <c r="AH7" s="42">
        <f t="shared" si="12"/>
      </c>
      <c r="AI7" s="57">
        <f t="shared" si="13"/>
      </c>
      <c r="AJ7" s="60"/>
      <c r="AK7" s="61" t="e">
        <f>IF(ISNA(MATCH(CONCATENATE(AK$2,$A7),'Výsledková listina'!$Q:$Q,0)),"",INDEX('Výsledková listina'!$B:$B,MATCH(CONCATENATE(AK$2,$A7),'Výsledková listina'!$Q:$Q,0),1))</f>
        <v>#REF!</v>
      </c>
      <c r="AL7" s="4"/>
      <c r="AM7" s="42">
        <f t="shared" si="14"/>
      </c>
      <c r="AN7" s="57">
        <f t="shared" si="15"/>
      </c>
      <c r="AO7" s="60"/>
      <c r="AP7" s="61" t="e">
        <f>IF(ISNA(MATCH(CONCATENATE(AP$2,$A7),'Výsledková listina'!$Q:$Q,0)),"",INDEX('Výsledková listina'!$B:$B,MATCH(CONCATENATE(AP$2,$A7),'Výsledková listina'!$Q:$Q,0),1))</f>
        <v>#REF!</v>
      </c>
      <c r="AQ7" s="4"/>
      <c r="AR7" s="42">
        <f t="shared" si="16"/>
      </c>
      <c r="AS7" s="57">
        <f t="shared" si="17"/>
      </c>
      <c r="AT7" s="60"/>
      <c r="AU7" s="61" t="e">
        <f>IF(ISNA(MATCH(CONCATENATE(AU$2,$A7),'Výsledková listina'!$Q:$Q,0)),"",INDEX('Výsledková listina'!$B:$B,MATCH(CONCATENATE(AU$2,$A7),'Výsledková listina'!$Q:$Q,0),1))</f>
        <v>#REF!</v>
      </c>
      <c r="AV7" s="4"/>
      <c r="AW7" s="42">
        <f t="shared" si="18"/>
      </c>
      <c r="AX7" s="57">
        <f t="shared" si="19"/>
      </c>
      <c r="AY7" s="60"/>
      <c r="AZ7" s="61" t="e">
        <f>IF(ISNA(MATCH(CONCATENATE(AZ$2,$A7),'Výsledková listina'!$Q:$Q,0)),"",INDEX('Výsledková listina'!$B:$B,MATCH(CONCATENATE(AZ$2,$A7),'Výsledková listina'!$Q:$Q,0),1))</f>
        <v>#REF!</v>
      </c>
      <c r="BA7" s="4"/>
      <c r="BB7" s="42">
        <f t="shared" si="20"/>
      </c>
      <c r="BC7" s="57">
        <f t="shared" si="21"/>
      </c>
      <c r="BD7" s="60"/>
      <c r="BE7" s="61" t="e">
        <f>IF(ISNA(MATCH(CONCATENATE(BE$2,$A7),'Výsledková listina'!$Q:$Q,0)),"",INDEX('Výsledková listina'!$B:$B,MATCH(CONCATENATE(BE$2,$A7),'Výsledková listina'!$Q:$Q,0),1))</f>
        <v>#REF!</v>
      </c>
      <c r="BF7" s="4"/>
      <c r="BG7" s="42">
        <f t="shared" si="22"/>
      </c>
      <c r="BH7" s="57">
        <f t="shared" si="23"/>
      </c>
      <c r="BI7" s="60"/>
      <c r="BJ7" s="61" t="e">
        <f>IF(ISNA(MATCH(CONCATENATE(BJ$2,$A7),'Výsledková listina'!$Q:$Q,0)),"",INDEX('Výsledková listina'!$B:$B,MATCH(CONCATENATE(BJ$2,$A7),'Výsledková listina'!$Q:$Q,0),1))</f>
        <v>#REF!</v>
      </c>
      <c r="BK7" s="4"/>
      <c r="BL7" s="42">
        <f t="shared" si="24"/>
      </c>
      <c r="BM7" s="57">
        <f t="shared" si="25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IF(ISNA(MATCH(CONCATENATE(B$2,$A8),'Výsledková listina'!$Q:$Q,0)),"",INDEX('Výsledková listina'!$B:$B,MATCH(CONCATENATE(B$2,$A8),'Výsledková listina'!$Q:$Q,0),1))</f>
        <v>Hahn Petr</v>
      </c>
      <c r="C8" s="4">
        <v>9060</v>
      </c>
      <c r="D8" s="42">
        <f t="shared" si="0"/>
        <v>2</v>
      </c>
      <c r="E8" s="57">
        <f t="shared" si="1"/>
        <v>2</v>
      </c>
      <c r="F8" s="60"/>
      <c r="G8" s="61" t="str">
        <f>IF(ISNA(MATCH(CONCATENATE(G$2,$A8),'Výsledková listina'!$Q:$Q,0)),"",INDEX('Výsledková listina'!$B:$B,MATCH(CONCATENATE(G$2,$A8),'Výsledková listina'!$Q:$Q,0),1))</f>
        <v>Douša Jan</v>
      </c>
      <c r="H8" s="4">
        <v>9920</v>
      </c>
      <c r="I8" s="42">
        <f t="shared" si="2"/>
        <v>1</v>
      </c>
      <c r="J8" s="57">
        <f t="shared" si="3"/>
        <v>1</v>
      </c>
      <c r="K8" s="60"/>
      <c r="L8" s="61" t="str">
        <f>IF(ISNA(MATCH(CONCATENATE(L$2,$A8),'Výsledková listina'!$Q:$Q,0)),"",INDEX('Výsledková listina'!$B:$B,MATCH(CONCATENATE(L$2,$A8),'Výsledková listina'!$Q:$Q,0),1))</f>
        <v>Šedivý Martin</v>
      </c>
      <c r="M8" s="4">
        <v>1380</v>
      </c>
      <c r="N8" s="42">
        <f t="shared" si="4"/>
        <v>7</v>
      </c>
      <c r="O8" s="57">
        <f t="shared" si="5"/>
        <v>7</v>
      </c>
      <c r="P8" s="60"/>
      <c r="Q8" s="61" t="str">
        <f>IF(ISNA(MATCH(CONCATENATE(Q$2,$A8),'Výsledková listina'!$Q:$Q,0)),"",INDEX('Výsledková listina'!$B:$B,MATCH(CONCATENATE(Q$2,$A8),'Výsledková listina'!$Q:$Q,0),1))</f>
        <v>Bartoň Roman</v>
      </c>
      <c r="R8" s="4">
        <v>2460</v>
      </c>
      <c r="S8" s="42">
        <f t="shared" si="6"/>
        <v>2</v>
      </c>
      <c r="T8" s="57">
        <f t="shared" si="7"/>
        <v>2</v>
      </c>
      <c r="U8" s="60"/>
      <c r="V8" s="61">
        <f>IF(ISNA(MATCH(CONCATENATE(V$2,$A8),'Výsledková listina'!$Q:$Q,0)),"",INDEX('Výsledková listina'!$B:$B,MATCH(CONCATENATE(V$2,$A8),'Výsledková listina'!$Q:$Q,0),1))</f>
      </c>
      <c r="W8" s="4"/>
      <c r="X8" s="42">
        <f t="shared" si="8"/>
      </c>
      <c r="Y8" s="57">
        <f t="shared" si="9"/>
      </c>
      <c r="Z8" s="60"/>
      <c r="AA8" s="61">
        <f>IF(ISNA(MATCH(CONCATENATE(AA$2,$A8),'Výsledková listina'!$Q:$Q,0)),"",INDEX('Výsledková listina'!$B:$B,MATCH(CONCATENATE(AA$2,$A8),'Výsledková listina'!$Q:$Q,0),1))</f>
      </c>
      <c r="AB8" s="4"/>
      <c r="AC8" s="42">
        <f t="shared" si="10"/>
      </c>
      <c r="AD8" s="57">
        <f t="shared" si="11"/>
      </c>
      <c r="AE8" s="60"/>
      <c r="AF8" s="61" t="e">
        <f>IF(ISNA(MATCH(CONCATENATE(AF$2,$A8),'Výsledková listina'!$Q:$Q,0)),"",INDEX('Výsledková listina'!$B:$B,MATCH(CONCATENATE(AF$2,$A8),'Výsledková listina'!$Q:$Q,0),1))</f>
        <v>#REF!</v>
      </c>
      <c r="AG8" s="4"/>
      <c r="AH8" s="42">
        <f t="shared" si="12"/>
      </c>
      <c r="AI8" s="57">
        <f t="shared" si="13"/>
      </c>
      <c r="AJ8" s="60"/>
      <c r="AK8" s="61" t="e">
        <f>IF(ISNA(MATCH(CONCATENATE(AK$2,$A8),'Výsledková listina'!$Q:$Q,0)),"",INDEX('Výsledková listina'!$B:$B,MATCH(CONCATENATE(AK$2,$A8),'Výsledková listina'!$Q:$Q,0),1))</f>
        <v>#REF!</v>
      </c>
      <c r="AL8" s="4"/>
      <c r="AM8" s="42">
        <f t="shared" si="14"/>
      </c>
      <c r="AN8" s="57">
        <f t="shared" si="15"/>
      </c>
      <c r="AO8" s="60"/>
      <c r="AP8" s="61" t="e">
        <f>IF(ISNA(MATCH(CONCATENATE(AP$2,$A8),'Výsledková listina'!$Q:$Q,0)),"",INDEX('Výsledková listina'!$B:$B,MATCH(CONCATENATE(AP$2,$A8),'Výsledková listina'!$Q:$Q,0),1))</f>
        <v>#REF!</v>
      </c>
      <c r="AQ8" s="4"/>
      <c r="AR8" s="42">
        <f t="shared" si="16"/>
      </c>
      <c r="AS8" s="57">
        <f t="shared" si="17"/>
      </c>
      <c r="AT8" s="60"/>
      <c r="AU8" s="61" t="e">
        <f>IF(ISNA(MATCH(CONCATENATE(AU$2,$A8),'Výsledková listina'!$Q:$Q,0)),"",INDEX('Výsledková listina'!$B:$B,MATCH(CONCATENATE(AU$2,$A8),'Výsledková listina'!$Q:$Q,0),1))</f>
        <v>#REF!</v>
      </c>
      <c r="AV8" s="4"/>
      <c r="AW8" s="42">
        <f t="shared" si="18"/>
      </c>
      <c r="AX8" s="57">
        <f t="shared" si="19"/>
      </c>
      <c r="AY8" s="60"/>
      <c r="AZ8" s="61" t="e">
        <f>IF(ISNA(MATCH(CONCATENATE(AZ$2,$A8),'Výsledková listina'!$Q:$Q,0)),"",INDEX('Výsledková listina'!$B:$B,MATCH(CONCATENATE(AZ$2,$A8),'Výsledková listina'!$Q:$Q,0),1))</f>
        <v>#REF!</v>
      </c>
      <c r="BA8" s="4"/>
      <c r="BB8" s="42">
        <f t="shared" si="20"/>
      </c>
      <c r="BC8" s="57">
        <f t="shared" si="21"/>
      </c>
      <c r="BD8" s="60"/>
      <c r="BE8" s="61" t="e">
        <f>IF(ISNA(MATCH(CONCATENATE(BE$2,$A8),'Výsledková listina'!$Q:$Q,0)),"",INDEX('Výsledková listina'!$B:$B,MATCH(CONCATENATE(BE$2,$A8),'Výsledková listina'!$Q:$Q,0),1))</f>
        <v>#REF!</v>
      </c>
      <c r="BF8" s="4"/>
      <c r="BG8" s="42">
        <f t="shared" si="22"/>
      </c>
      <c r="BH8" s="57">
        <f t="shared" si="23"/>
      </c>
      <c r="BI8" s="60"/>
      <c r="BJ8" s="61" t="e">
        <f>IF(ISNA(MATCH(CONCATENATE(BJ$2,$A8),'Výsledková listina'!$Q:$Q,0)),"",INDEX('Výsledková listina'!$B:$B,MATCH(CONCATENATE(BJ$2,$A8),'Výsledková listina'!$Q:$Q,0),1))</f>
        <v>#REF!</v>
      </c>
      <c r="BK8" s="4"/>
      <c r="BL8" s="42">
        <f t="shared" si="24"/>
      </c>
      <c r="BM8" s="57">
        <f t="shared" si="25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IF(ISNA(MATCH(CONCATENATE(B$2,$A9),'Výsledková listina'!$Q:$Q,0)),"",INDEX('Výsledková listina'!$B:$B,MATCH(CONCATENATE(B$2,$A9),'Výsledková listina'!$Q:$Q,0),1))</f>
        <v>Dušanek Bohuslav</v>
      </c>
      <c r="C9" s="4">
        <v>7760</v>
      </c>
      <c r="D9" s="42">
        <f t="shared" si="0"/>
        <v>3</v>
      </c>
      <c r="E9" s="57">
        <f t="shared" si="1"/>
        <v>3</v>
      </c>
      <c r="F9" s="60"/>
      <c r="G9" s="61" t="str">
        <f>IF(ISNA(MATCH(CONCATENATE(G$2,$A9),'Výsledková listina'!$Q:$Q,0)),"",INDEX('Výsledková listina'!$B:$B,MATCH(CONCATENATE(G$2,$A9),'Výsledková listina'!$Q:$Q,0),1))</f>
        <v>Sičák Pavel</v>
      </c>
      <c r="H9" s="4">
        <v>1680</v>
      </c>
      <c r="I9" s="42">
        <f t="shared" si="2"/>
        <v>9</v>
      </c>
      <c r="J9" s="57">
        <f t="shared" si="3"/>
        <v>9</v>
      </c>
      <c r="K9" s="60"/>
      <c r="L9" s="61" t="str">
        <f>IF(ISNA(MATCH(CONCATENATE(L$2,$A9),'Výsledková listina'!$Q:$Q,0)),"",INDEX('Výsledková listina'!$B:$B,MATCH(CONCATENATE(L$2,$A9),'Výsledková listina'!$Q:$Q,0),1))</f>
        <v>Ševčík Josef</v>
      </c>
      <c r="M9" s="4">
        <v>400</v>
      </c>
      <c r="N9" s="42">
        <f t="shared" si="4"/>
        <v>11</v>
      </c>
      <c r="O9" s="57">
        <f t="shared" si="5"/>
        <v>11</v>
      </c>
      <c r="P9" s="60"/>
      <c r="Q9" s="61" t="str">
        <f>IF(ISNA(MATCH(CONCATENATE(Q$2,$A9),'Výsledková listina'!$Q:$Q,0)),"",INDEX('Výsledková listina'!$B:$B,MATCH(CONCATENATE(Q$2,$A9),'Výsledková listina'!$Q:$Q,0),1))</f>
        <v>Müller Radek</v>
      </c>
      <c r="R9" s="4">
        <v>660</v>
      </c>
      <c r="S9" s="42">
        <f t="shared" si="6"/>
        <v>7</v>
      </c>
      <c r="T9" s="57">
        <f t="shared" si="7"/>
        <v>7.5</v>
      </c>
      <c r="U9" s="60"/>
      <c r="V9" s="61">
        <f>IF(ISNA(MATCH(CONCATENATE(V$2,$A9),'Výsledková listina'!$Q:$Q,0)),"",INDEX('Výsledková listina'!$B:$B,MATCH(CONCATENATE(V$2,$A9),'Výsledková listina'!$Q:$Q,0),1))</f>
      </c>
      <c r="W9" s="4"/>
      <c r="X9" s="42">
        <f t="shared" si="8"/>
      </c>
      <c r="Y9" s="57">
        <f t="shared" si="9"/>
      </c>
      <c r="Z9" s="60"/>
      <c r="AA9" s="61">
        <f>IF(ISNA(MATCH(CONCATENATE(AA$2,$A9),'Výsledková listina'!$Q:$Q,0)),"",INDEX('Výsledková listina'!$B:$B,MATCH(CONCATENATE(AA$2,$A9),'Výsledková listina'!$Q:$Q,0),1))</f>
      </c>
      <c r="AB9" s="4"/>
      <c r="AC9" s="42">
        <f t="shared" si="10"/>
      </c>
      <c r="AD9" s="57">
        <f t="shared" si="11"/>
      </c>
      <c r="AE9" s="60"/>
      <c r="AF9" s="61" t="e">
        <f>IF(ISNA(MATCH(CONCATENATE(AF$2,$A9),'Výsledková listina'!$Q:$Q,0)),"",INDEX('Výsledková listina'!$B:$B,MATCH(CONCATENATE(AF$2,$A9),'Výsledková listina'!$Q:$Q,0),1))</f>
        <v>#REF!</v>
      </c>
      <c r="AG9" s="4"/>
      <c r="AH9" s="42">
        <f t="shared" si="12"/>
      </c>
      <c r="AI9" s="57">
        <f t="shared" si="13"/>
      </c>
      <c r="AJ9" s="60"/>
      <c r="AK9" s="61" t="e">
        <f>IF(ISNA(MATCH(CONCATENATE(AK$2,$A9),'Výsledková listina'!$Q:$Q,0)),"",INDEX('Výsledková listina'!$B:$B,MATCH(CONCATENATE(AK$2,$A9),'Výsledková listina'!$Q:$Q,0),1))</f>
        <v>#REF!</v>
      </c>
      <c r="AL9" s="4"/>
      <c r="AM9" s="42">
        <f t="shared" si="14"/>
      </c>
      <c r="AN9" s="57">
        <f t="shared" si="15"/>
      </c>
      <c r="AO9" s="60"/>
      <c r="AP9" s="61" t="e">
        <f>IF(ISNA(MATCH(CONCATENATE(AP$2,$A9),'Výsledková listina'!$Q:$Q,0)),"",INDEX('Výsledková listina'!$B:$B,MATCH(CONCATENATE(AP$2,$A9),'Výsledková listina'!$Q:$Q,0),1))</f>
        <v>#REF!</v>
      </c>
      <c r="AQ9" s="4"/>
      <c r="AR9" s="42">
        <f t="shared" si="16"/>
      </c>
      <c r="AS9" s="57">
        <f t="shared" si="17"/>
      </c>
      <c r="AT9" s="60"/>
      <c r="AU9" s="61" t="e">
        <f>IF(ISNA(MATCH(CONCATENATE(AU$2,$A9),'Výsledková listina'!$Q:$Q,0)),"",INDEX('Výsledková listina'!$B:$B,MATCH(CONCATENATE(AU$2,$A9),'Výsledková listina'!$Q:$Q,0),1))</f>
        <v>#REF!</v>
      </c>
      <c r="AV9" s="4"/>
      <c r="AW9" s="42">
        <f t="shared" si="18"/>
      </c>
      <c r="AX9" s="57">
        <f t="shared" si="19"/>
      </c>
      <c r="AY9" s="60"/>
      <c r="AZ9" s="61" t="e">
        <f>IF(ISNA(MATCH(CONCATENATE(AZ$2,$A9),'Výsledková listina'!$Q:$Q,0)),"",INDEX('Výsledková listina'!$B:$B,MATCH(CONCATENATE(AZ$2,$A9),'Výsledková listina'!$Q:$Q,0),1))</f>
        <v>#REF!</v>
      </c>
      <c r="BA9" s="4"/>
      <c r="BB9" s="42">
        <f t="shared" si="20"/>
      </c>
      <c r="BC9" s="57">
        <f t="shared" si="21"/>
      </c>
      <c r="BD9" s="60"/>
      <c r="BE9" s="61" t="e">
        <f>IF(ISNA(MATCH(CONCATENATE(BE$2,$A9),'Výsledková listina'!$Q:$Q,0)),"",INDEX('Výsledková listina'!$B:$B,MATCH(CONCATENATE(BE$2,$A9),'Výsledková listina'!$Q:$Q,0),1))</f>
        <v>#REF!</v>
      </c>
      <c r="BF9" s="4"/>
      <c r="BG9" s="42">
        <f t="shared" si="22"/>
      </c>
      <c r="BH9" s="57">
        <f t="shared" si="23"/>
      </c>
      <c r="BI9" s="60"/>
      <c r="BJ9" s="61" t="e">
        <f>IF(ISNA(MATCH(CONCATENATE(BJ$2,$A9),'Výsledková listina'!$Q:$Q,0)),"",INDEX('Výsledková listina'!$B:$B,MATCH(CONCATENATE(BJ$2,$A9),'Výsledková listina'!$Q:$Q,0),1))</f>
        <v>#REF!</v>
      </c>
      <c r="BK9" s="4"/>
      <c r="BL9" s="42">
        <f t="shared" si="24"/>
      </c>
      <c r="BM9" s="57">
        <f t="shared" si="25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1" t="str">
        <f>IF(ISNA(MATCH(CONCATENATE(B$2,$A10),'Výsledková listina'!$Q:$Q,0)),"",INDEX('Výsledková listina'!$B:$B,MATCH(CONCATENATE(B$2,$A10),'Výsledková listina'!$Q:$Q,0),1))</f>
        <v>Pokorný František</v>
      </c>
      <c r="C10" s="4">
        <v>2300</v>
      </c>
      <c r="D10" s="42">
        <f t="shared" si="0"/>
        <v>9</v>
      </c>
      <c r="E10" s="57">
        <f t="shared" si="1"/>
        <v>9</v>
      </c>
      <c r="F10" s="60"/>
      <c r="G10" s="61" t="str">
        <f>IF(ISNA(MATCH(CONCATENATE(G$2,$A10),'Výsledková listina'!$Q:$Q,0)),"",INDEX('Výsledková listina'!$B:$B,MATCH(CONCATENATE(G$2,$A10),'Výsledková listina'!$Q:$Q,0),1))</f>
        <v>Pliml Jiří</v>
      </c>
      <c r="H10" s="4">
        <v>2020</v>
      </c>
      <c r="I10" s="42">
        <f t="shared" si="2"/>
        <v>8</v>
      </c>
      <c r="J10" s="57">
        <f t="shared" si="3"/>
        <v>8</v>
      </c>
      <c r="K10" s="60"/>
      <c r="L10" s="61" t="str">
        <f>IF(ISNA(MATCH(CONCATENATE(L$2,$A10),'Výsledková listina'!$Q:$Q,0)),"",INDEX('Výsledková listina'!$B:$B,MATCH(CONCATENATE(L$2,$A10),'Výsledková listina'!$Q:$Q,0),1))</f>
        <v>Staněk Karel</v>
      </c>
      <c r="M10" s="4">
        <v>1320</v>
      </c>
      <c r="N10" s="42">
        <f t="shared" si="4"/>
        <v>8</v>
      </c>
      <c r="O10" s="57">
        <f t="shared" si="5"/>
        <v>8.5</v>
      </c>
      <c r="P10" s="60"/>
      <c r="Q10" s="61" t="str">
        <f>IF(ISNA(MATCH(CONCATENATE(Q$2,$A10),'Výsledková listina'!$Q:$Q,0)),"",INDEX('Výsledková listina'!$B:$B,MATCH(CONCATENATE(Q$2,$A10),'Výsledková listina'!$Q:$Q,0),1))</f>
        <v>Koubek František</v>
      </c>
      <c r="R10" s="4">
        <v>500</v>
      </c>
      <c r="S10" s="42">
        <f t="shared" si="6"/>
        <v>9</v>
      </c>
      <c r="T10" s="57">
        <f t="shared" si="7"/>
        <v>9</v>
      </c>
      <c r="U10" s="60"/>
      <c r="V10" s="61">
        <f>IF(ISNA(MATCH(CONCATENATE(V$2,$A10),'Výsledková listina'!$Q:$Q,0)),"",INDEX('Výsledková listina'!$B:$B,MATCH(CONCATENATE(V$2,$A10),'Výsledková listina'!$Q:$Q,0),1))</f>
      </c>
      <c r="W10" s="4"/>
      <c r="X10" s="42">
        <f t="shared" si="8"/>
      </c>
      <c r="Y10" s="57">
        <f t="shared" si="9"/>
      </c>
      <c r="Z10" s="60"/>
      <c r="AA10" s="61">
        <f>IF(ISNA(MATCH(CONCATENATE(AA$2,$A10),'Výsledková listina'!$Q:$Q,0)),"",INDEX('Výsledková listina'!$B:$B,MATCH(CONCATENATE(AA$2,$A10),'Výsledková listina'!$Q:$Q,0),1))</f>
      </c>
      <c r="AB10" s="4"/>
      <c r="AC10" s="42">
        <f t="shared" si="10"/>
      </c>
      <c r="AD10" s="57">
        <f t="shared" si="11"/>
      </c>
      <c r="AE10" s="60"/>
      <c r="AF10" s="61" t="e">
        <f>IF(ISNA(MATCH(CONCATENATE(AF$2,$A10),'Výsledková listina'!$Q:$Q,0)),"",INDEX('Výsledková listina'!$B:$B,MATCH(CONCATENATE(AF$2,$A10),'Výsledková listina'!$Q:$Q,0),1))</f>
        <v>#REF!</v>
      </c>
      <c r="AG10" s="4"/>
      <c r="AH10" s="42">
        <f t="shared" si="12"/>
      </c>
      <c r="AI10" s="57">
        <f t="shared" si="13"/>
      </c>
      <c r="AJ10" s="60"/>
      <c r="AK10" s="61" t="e">
        <f>IF(ISNA(MATCH(CONCATENATE(AK$2,$A10),'Výsledková listina'!$Q:$Q,0)),"",INDEX('Výsledková listina'!$B:$B,MATCH(CONCATENATE(AK$2,$A10),'Výsledková listina'!$Q:$Q,0),1))</f>
        <v>#REF!</v>
      </c>
      <c r="AL10" s="4"/>
      <c r="AM10" s="42">
        <f t="shared" si="14"/>
      </c>
      <c r="AN10" s="57">
        <f t="shared" si="15"/>
      </c>
      <c r="AO10" s="60"/>
      <c r="AP10" s="61" t="e">
        <f>IF(ISNA(MATCH(CONCATENATE(AP$2,$A10),'Výsledková listina'!$Q:$Q,0)),"",INDEX('Výsledková listina'!$B:$B,MATCH(CONCATENATE(AP$2,$A10),'Výsledková listina'!$Q:$Q,0),1))</f>
        <v>#REF!</v>
      </c>
      <c r="AQ10" s="4"/>
      <c r="AR10" s="42">
        <f t="shared" si="16"/>
      </c>
      <c r="AS10" s="57">
        <f t="shared" si="17"/>
      </c>
      <c r="AT10" s="60"/>
      <c r="AU10" s="61" t="e">
        <f>IF(ISNA(MATCH(CONCATENATE(AU$2,$A10),'Výsledková listina'!$Q:$Q,0)),"",INDEX('Výsledková listina'!$B:$B,MATCH(CONCATENATE(AU$2,$A10),'Výsledková listina'!$Q:$Q,0),1))</f>
        <v>#REF!</v>
      </c>
      <c r="AV10" s="4"/>
      <c r="AW10" s="42">
        <f t="shared" si="18"/>
      </c>
      <c r="AX10" s="57">
        <f t="shared" si="19"/>
      </c>
      <c r="AY10" s="60"/>
      <c r="AZ10" s="61" t="e">
        <f>IF(ISNA(MATCH(CONCATENATE(AZ$2,$A10),'Výsledková listina'!$Q:$Q,0)),"",INDEX('Výsledková listina'!$B:$B,MATCH(CONCATENATE(AZ$2,$A10),'Výsledková listina'!$Q:$Q,0),1))</f>
        <v>#REF!</v>
      </c>
      <c r="BA10" s="4"/>
      <c r="BB10" s="42">
        <f t="shared" si="20"/>
      </c>
      <c r="BC10" s="57">
        <f t="shared" si="21"/>
      </c>
      <c r="BD10" s="60"/>
      <c r="BE10" s="61" t="e">
        <f>IF(ISNA(MATCH(CONCATENATE(BE$2,$A10),'Výsledková listina'!$Q:$Q,0)),"",INDEX('Výsledková listina'!$B:$B,MATCH(CONCATENATE(BE$2,$A10),'Výsledková listina'!$Q:$Q,0),1))</f>
        <v>#REF!</v>
      </c>
      <c r="BF10" s="4"/>
      <c r="BG10" s="42">
        <f t="shared" si="22"/>
      </c>
      <c r="BH10" s="57">
        <f t="shared" si="23"/>
      </c>
      <c r="BI10" s="60"/>
      <c r="BJ10" s="61" t="e">
        <f>IF(ISNA(MATCH(CONCATENATE(BJ$2,$A10),'Výsledková listina'!$Q:$Q,0)),"",INDEX('Výsledková listina'!$B:$B,MATCH(CONCATENATE(BJ$2,$A10),'Výsledková listina'!$Q:$Q,0),1))</f>
        <v>#REF!</v>
      </c>
      <c r="BK10" s="4"/>
      <c r="BL10" s="42">
        <f t="shared" si="24"/>
      </c>
      <c r="BM10" s="57">
        <f t="shared" si="25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1" t="str">
        <f>IF(ISNA(MATCH(CONCATENATE(B$2,$A11),'Výsledková listina'!$Q:$Q,0)),"",INDEX('Výsledková listina'!$B:$B,MATCH(CONCATENATE(B$2,$A11),'Výsledková listina'!$Q:$Q,0),1))</f>
        <v>Bromovský Petr</v>
      </c>
      <c r="C11" s="4">
        <v>3040</v>
      </c>
      <c r="D11" s="42">
        <f t="shared" si="0"/>
        <v>7</v>
      </c>
      <c r="E11" s="57">
        <f t="shared" si="1"/>
        <v>7</v>
      </c>
      <c r="F11" s="60"/>
      <c r="G11" s="61" t="str">
        <f>IF(ISNA(MATCH(CONCATENATE(G$2,$A11),'Výsledková listina'!$Q:$Q,0)),"",INDEX('Výsledková listina'!$B:$B,MATCH(CONCATENATE(G$2,$A11),'Výsledková listina'!$Q:$Q,0),1))</f>
        <v>Stejskal Miroslav</v>
      </c>
      <c r="H11" s="4">
        <v>2900</v>
      </c>
      <c r="I11" s="42">
        <f t="shared" si="2"/>
        <v>6</v>
      </c>
      <c r="J11" s="57">
        <f t="shared" si="3"/>
        <v>6</v>
      </c>
      <c r="K11" s="60"/>
      <c r="L11" s="61" t="str">
        <f>IF(ISNA(MATCH(CONCATENATE(L$2,$A11),'Výsledková listina'!$Q:$Q,0)),"",INDEX('Výsledková listina'!$B:$B,MATCH(CONCATENATE(L$2,$A11),'Výsledková listina'!$Q:$Q,0),1))</f>
        <v>Štěpnička Milan</v>
      </c>
      <c r="M11" s="4">
        <v>2740</v>
      </c>
      <c r="N11" s="42">
        <f t="shared" si="4"/>
        <v>3</v>
      </c>
      <c r="O11" s="57">
        <f t="shared" si="5"/>
        <v>3</v>
      </c>
      <c r="P11" s="60"/>
      <c r="Q11" s="130" t="str">
        <f>IF(ISNA(MATCH(CONCATENATE(Q$2,$A11),'Výsledková listina'!$Q:$Q,0)),"",INDEX('Výsledková listina'!$B:$B,MATCH(CONCATENATE(Q$2,$A11),'Výsledková listina'!$Q:$Q,0),1))</f>
        <v>Pelíšek František</v>
      </c>
      <c r="R11" s="4">
        <v>80</v>
      </c>
      <c r="S11" s="42">
        <f t="shared" si="6"/>
        <v>10</v>
      </c>
      <c r="T11" s="57">
        <f t="shared" si="7"/>
        <v>10</v>
      </c>
      <c r="U11" s="60"/>
      <c r="V11" s="61">
        <f>IF(ISNA(MATCH(CONCATENATE(V$2,$A11),'Výsledková listina'!$Q:$Q,0)),"",INDEX('Výsledková listina'!$B:$B,MATCH(CONCATENATE(V$2,$A11),'Výsledková listina'!$Q:$Q,0),1))</f>
      </c>
      <c r="W11" s="4"/>
      <c r="X11" s="42">
        <f t="shared" si="8"/>
      </c>
      <c r="Y11" s="57">
        <f t="shared" si="9"/>
      </c>
      <c r="Z11" s="60"/>
      <c r="AA11" s="61">
        <f>IF(ISNA(MATCH(CONCATENATE(AA$2,$A11),'Výsledková listina'!$Q:$Q,0)),"",INDEX('Výsledková listina'!$B:$B,MATCH(CONCATENATE(AA$2,$A11),'Výsledková listina'!$Q:$Q,0),1))</f>
      </c>
      <c r="AB11" s="4"/>
      <c r="AC11" s="42">
        <f t="shared" si="10"/>
      </c>
      <c r="AD11" s="57">
        <f t="shared" si="11"/>
      </c>
      <c r="AE11" s="60"/>
      <c r="AF11" s="61" t="e">
        <f>IF(ISNA(MATCH(CONCATENATE(AF$2,$A11),'Výsledková listina'!$Q:$Q,0)),"",INDEX('Výsledková listina'!$B:$B,MATCH(CONCATENATE(AF$2,$A11),'Výsledková listina'!$Q:$Q,0),1))</f>
        <v>#REF!</v>
      </c>
      <c r="AG11" s="4"/>
      <c r="AH11" s="42">
        <f t="shared" si="12"/>
      </c>
      <c r="AI11" s="57">
        <f t="shared" si="13"/>
      </c>
      <c r="AJ11" s="60"/>
      <c r="AK11" s="61" t="e">
        <f>IF(ISNA(MATCH(CONCATENATE(AK$2,$A11),'Výsledková listina'!$Q:$Q,0)),"",INDEX('Výsledková listina'!$B:$B,MATCH(CONCATENATE(AK$2,$A11),'Výsledková listina'!$Q:$Q,0),1))</f>
        <v>#REF!</v>
      </c>
      <c r="AL11" s="4"/>
      <c r="AM11" s="42">
        <f t="shared" si="14"/>
      </c>
      <c r="AN11" s="57">
        <f t="shared" si="15"/>
      </c>
      <c r="AO11" s="60"/>
      <c r="AP11" s="61" t="e">
        <f>IF(ISNA(MATCH(CONCATENATE(AP$2,$A11),'Výsledková listina'!$Q:$Q,0)),"",INDEX('Výsledková listina'!$B:$B,MATCH(CONCATENATE(AP$2,$A11),'Výsledková listina'!$Q:$Q,0),1))</f>
        <v>#REF!</v>
      </c>
      <c r="AQ11" s="4"/>
      <c r="AR11" s="42">
        <f t="shared" si="16"/>
      </c>
      <c r="AS11" s="57">
        <f t="shared" si="17"/>
      </c>
      <c r="AT11" s="60"/>
      <c r="AU11" s="61" t="e">
        <f>IF(ISNA(MATCH(CONCATENATE(AU$2,$A11),'Výsledková listina'!$Q:$Q,0)),"",INDEX('Výsledková listina'!$B:$B,MATCH(CONCATENATE(AU$2,$A11),'Výsledková listina'!$Q:$Q,0),1))</f>
        <v>#REF!</v>
      </c>
      <c r="AV11" s="4"/>
      <c r="AW11" s="42">
        <f t="shared" si="18"/>
      </c>
      <c r="AX11" s="57">
        <f t="shared" si="19"/>
      </c>
      <c r="AY11" s="60"/>
      <c r="AZ11" s="61" t="e">
        <f>IF(ISNA(MATCH(CONCATENATE(AZ$2,$A11),'Výsledková listina'!$Q:$Q,0)),"",INDEX('Výsledková listina'!$B:$B,MATCH(CONCATENATE(AZ$2,$A11),'Výsledková listina'!$Q:$Q,0),1))</f>
        <v>#REF!</v>
      </c>
      <c r="BA11" s="4"/>
      <c r="BB11" s="42">
        <f t="shared" si="20"/>
      </c>
      <c r="BC11" s="57">
        <f t="shared" si="21"/>
      </c>
      <c r="BD11" s="60"/>
      <c r="BE11" s="61" t="e">
        <f>IF(ISNA(MATCH(CONCATENATE(BE$2,$A11),'Výsledková listina'!$Q:$Q,0)),"",INDEX('Výsledková listina'!$B:$B,MATCH(CONCATENATE(BE$2,$A11),'Výsledková listina'!$Q:$Q,0),1))</f>
        <v>#REF!</v>
      </c>
      <c r="BF11" s="4"/>
      <c r="BG11" s="42">
        <f t="shared" si="22"/>
      </c>
      <c r="BH11" s="57">
        <f t="shared" si="23"/>
      </c>
      <c r="BI11" s="60"/>
      <c r="BJ11" s="61" t="e">
        <f>IF(ISNA(MATCH(CONCATENATE(BJ$2,$A11),'Výsledková listina'!$Q:$Q,0)),"",INDEX('Výsledková listina'!$B:$B,MATCH(CONCATENATE(BJ$2,$A11),'Výsledková listina'!$Q:$Q,0),1))</f>
        <v>#REF!</v>
      </c>
      <c r="BK11" s="4"/>
      <c r="BL11" s="42">
        <f t="shared" si="24"/>
      </c>
      <c r="BM11" s="57">
        <f t="shared" si="25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IF(ISNA(MATCH(CONCATENATE(B$2,$A12),'Výsledková listina'!$Q:$Q,0)),"",INDEX('Výsledková listina'!$B:$B,MATCH(CONCATENATE(B$2,$A12),'Výsledková listina'!$Q:$Q,0),1))</f>
        <v>Bechyňská Kateřina</v>
      </c>
      <c r="C12" s="4">
        <v>0</v>
      </c>
      <c r="D12" s="42">
        <f t="shared" si="0"/>
        <v>11</v>
      </c>
      <c r="E12" s="57">
        <f t="shared" si="1"/>
        <v>11</v>
      </c>
      <c r="F12" s="60"/>
      <c r="G12" s="61" t="str">
        <f>IF(ISNA(MATCH(CONCATENATE(G$2,$A12),'Výsledková listina'!$Q:$Q,0)),"",INDEX('Výsledková listina'!$B:$B,MATCH(CONCATENATE(G$2,$A12),'Výsledková listina'!$Q:$Q,0),1))</f>
        <v>Kasl Luboš</v>
      </c>
      <c r="H12" s="4">
        <v>7800</v>
      </c>
      <c r="I12" s="42">
        <f t="shared" si="2"/>
        <v>2</v>
      </c>
      <c r="J12" s="57">
        <f t="shared" si="3"/>
        <v>2</v>
      </c>
      <c r="K12" s="60"/>
      <c r="L12" s="61" t="str">
        <f>IF(ISNA(MATCH(CONCATENATE(L$2,$A12),'Výsledková listina'!$Q:$Q,0)),"",INDEX('Výsledková listina'!$B:$B,MATCH(CONCATENATE(L$2,$A12),'Výsledková listina'!$Q:$Q,0),1))</f>
        <v>Panocha Josef</v>
      </c>
      <c r="M12" s="4">
        <v>760</v>
      </c>
      <c r="N12" s="42">
        <f t="shared" si="4"/>
        <v>10</v>
      </c>
      <c r="O12" s="57">
        <f t="shared" si="5"/>
        <v>10</v>
      </c>
      <c r="P12" s="60"/>
      <c r="Q12" s="61" t="str">
        <f>IF(ISNA(MATCH(CONCATENATE(Q$2,$A12),'Výsledková listina'!$Q:$Q,0)),"",INDEX('Výsledková listina'!$B:$B,MATCH(CONCATENATE(Q$2,$A12),'Výsledková listina'!$Q:$Q,0),1))</f>
        <v>Roth Zdeněk</v>
      </c>
      <c r="R12" s="4">
        <v>720</v>
      </c>
      <c r="S12" s="42">
        <f t="shared" si="6"/>
        <v>5</v>
      </c>
      <c r="T12" s="57">
        <f t="shared" si="7"/>
        <v>5</v>
      </c>
      <c r="U12" s="60"/>
      <c r="V12" s="61">
        <f>IF(ISNA(MATCH(CONCATENATE(V$2,$A12),'Výsledková listina'!$Q:$Q,0)),"",INDEX('Výsledková listina'!$B:$B,MATCH(CONCATENATE(V$2,$A12),'Výsledková listina'!$Q:$Q,0),1))</f>
      </c>
      <c r="W12" s="4"/>
      <c r="X12" s="42">
        <f t="shared" si="8"/>
      </c>
      <c r="Y12" s="57">
        <f t="shared" si="9"/>
      </c>
      <c r="Z12" s="60"/>
      <c r="AA12" s="61">
        <f>IF(ISNA(MATCH(CONCATENATE(AA$2,$A12),'Výsledková listina'!$Q:$Q,0)),"",INDEX('Výsledková listina'!$B:$B,MATCH(CONCATENATE(AA$2,$A12),'Výsledková listina'!$Q:$Q,0),1))</f>
      </c>
      <c r="AB12" s="4"/>
      <c r="AC12" s="42">
        <f t="shared" si="10"/>
      </c>
      <c r="AD12" s="57">
        <f t="shared" si="11"/>
      </c>
      <c r="AE12" s="60"/>
      <c r="AF12" s="61" t="e">
        <f>IF(ISNA(MATCH(CONCATENATE(AF$2,$A12),'Výsledková listina'!$Q:$Q,0)),"",INDEX('Výsledková listina'!$B:$B,MATCH(CONCATENATE(AF$2,$A12),'Výsledková listina'!$Q:$Q,0),1))</f>
        <v>#REF!</v>
      </c>
      <c r="AG12" s="4"/>
      <c r="AH12" s="42">
        <f t="shared" si="12"/>
      </c>
      <c r="AI12" s="57">
        <f t="shared" si="13"/>
      </c>
      <c r="AJ12" s="60"/>
      <c r="AK12" s="61" t="e">
        <f>IF(ISNA(MATCH(CONCATENATE(AK$2,$A12),'Výsledková listina'!$Q:$Q,0)),"",INDEX('Výsledková listina'!$B:$B,MATCH(CONCATENATE(AK$2,$A12),'Výsledková listina'!$Q:$Q,0),1))</f>
        <v>#REF!</v>
      </c>
      <c r="AL12" s="4"/>
      <c r="AM12" s="42">
        <f t="shared" si="14"/>
      </c>
      <c r="AN12" s="57">
        <f t="shared" si="15"/>
      </c>
      <c r="AO12" s="60"/>
      <c r="AP12" s="61" t="e">
        <f>IF(ISNA(MATCH(CONCATENATE(AP$2,$A12),'Výsledková listina'!$Q:$Q,0)),"",INDEX('Výsledková listina'!$B:$B,MATCH(CONCATENATE(AP$2,$A12),'Výsledková listina'!$Q:$Q,0),1))</f>
        <v>#REF!</v>
      </c>
      <c r="AQ12" s="4"/>
      <c r="AR12" s="42">
        <f t="shared" si="16"/>
      </c>
      <c r="AS12" s="57">
        <f t="shared" si="17"/>
      </c>
      <c r="AT12" s="60"/>
      <c r="AU12" s="61" t="e">
        <f>IF(ISNA(MATCH(CONCATENATE(AU$2,$A12),'Výsledková listina'!$Q:$Q,0)),"",INDEX('Výsledková listina'!$B:$B,MATCH(CONCATENATE(AU$2,$A12),'Výsledková listina'!$Q:$Q,0),1))</f>
        <v>#REF!</v>
      </c>
      <c r="AV12" s="4"/>
      <c r="AW12" s="42">
        <f t="shared" si="18"/>
      </c>
      <c r="AX12" s="57">
        <f t="shared" si="19"/>
      </c>
      <c r="AY12" s="60"/>
      <c r="AZ12" s="61" t="e">
        <f>IF(ISNA(MATCH(CONCATENATE(AZ$2,$A12),'Výsledková listina'!$Q:$Q,0)),"",INDEX('Výsledková listina'!$B:$B,MATCH(CONCATENATE(AZ$2,$A12),'Výsledková listina'!$Q:$Q,0),1))</f>
        <v>#REF!</v>
      </c>
      <c r="BA12" s="4"/>
      <c r="BB12" s="42">
        <f t="shared" si="20"/>
      </c>
      <c r="BC12" s="57">
        <f t="shared" si="21"/>
      </c>
      <c r="BD12" s="60"/>
      <c r="BE12" s="61" t="e">
        <f>IF(ISNA(MATCH(CONCATENATE(BE$2,$A12),'Výsledková listina'!$Q:$Q,0)),"",INDEX('Výsledková listina'!$B:$B,MATCH(CONCATENATE(BE$2,$A12),'Výsledková listina'!$Q:$Q,0),1))</f>
        <v>#REF!</v>
      </c>
      <c r="BF12" s="4"/>
      <c r="BG12" s="42">
        <f t="shared" si="22"/>
      </c>
      <c r="BH12" s="57">
        <f t="shared" si="23"/>
      </c>
      <c r="BI12" s="60"/>
      <c r="BJ12" s="61" t="e">
        <f>IF(ISNA(MATCH(CONCATENATE(BJ$2,$A12),'Výsledková listina'!$Q:$Q,0)),"",INDEX('Výsledková listina'!$B:$B,MATCH(CONCATENATE(BJ$2,$A12),'Výsledková listina'!$Q:$Q,0),1))</f>
        <v>#REF!</v>
      </c>
      <c r="BK12" s="4"/>
      <c r="BL12" s="42">
        <f t="shared" si="24"/>
      </c>
      <c r="BM12" s="57">
        <f t="shared" si="25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 t="str">
        <f>IF(ISNA(MATCH(CONCATENATE(B$2,$A13),'Výsledková listina'!$Q:$Q,0)),"",INDEX('Výsledková listina'!$B:$B,MATCH(CONCATENATE(B$2,$A13),'Výsledková listina'!$Q:$Q,0),1))</f>
        <v>Vatěra Miroslav</v>
      </c>
      <c r="C13" s="4">
        <v>1280</v>
      </c>
      <c r="D13" s="42">
        <f t="shared" si="0"/>
        <v>10</v>
      </c>
      <c r="E13" s="57">
        <f t="shared" si="1"/>
        <v>10</v>
      </c>
      <c r="F13" s="60"/>
      <c r="G13" s="61" t="str">
        <f>IF(ISNA(MATCH(CONCATENATE(G$2,$A13),'Výsledková listina'!$Q:$Q,0)),"",INDEX('Výsledková listina'!$B:$B,MATCH(CONCATENATE(G$2,$A13),'Výsledková listina'!$Q:$Q,0),1))</f>
        <v>Baranka Vladimír</v>
      </c>
      <c r="H13" s="4">
        <v>2060</v>
      </c>
      <c r="I13" s="42">
        <f t="shared" si="2"/>
        <v>7</v>
      </c>
      <c r="J13" s="57">
        <f t="shared" si="3"/>
        <v>7</v>
      </c>
      <c r="K13" s="60"/>
      <c r="L13" s="61" t="str">
        <f>IF(ISNA(MATCH(CONCATENATE(L$2,$A13),'Výsledková listina'!$Q:$Q,0)),"",INDEX('Výsledková listina'!$B:$B,MATCH(CONCATENATE(L$2,$A13),'Výsledková listina'!$Q:$Q,0),1))</f>
        <v>Srb Roman</v>
      </c>
      <c r="M13" s="4">
        <v>5340</v>
      </c>
      <c r="N13" s="42">
        <f t="shared" si="4"/>
        <v>1</v>
      </c>
      <c r="O13" s="57">
        <f t="shared" si="5"/>
        <v>1</v>
      </c>
      <c r="P13" s="60"/>
      <c r="Q13" s="61" t="str">
        <f>IF(ISNA(MATCH(CONCATENATE(Q$2,$A13),'Výsledková listina'!$Q:$Q,0)),"",INDEX('Výsledková listina'!$B:$B,MATCH(CONCATENATE(Q$2,$A13),'Výsledková listina'!$Q:$Q,0),1))</f>
        <v>Chalupa Ladislav</v>
      </c>
      <c r="R13" s="4">
        <v>3620</v>
      </c>
      <c r="S13" s="42">
        <f t="shared" si="6"/>
        <v>1</v>
      </c>
      <c r="T13" s="57">
        <f t="shared" si="7"/>
        <v>1</v>
      </c>
      <c r="U13" s="60"/>
      <c r="V13" s="61">
        <f>IF(ISNA(MATCH(CONCATENATE(V$2,$A13),'Výsledková listina'!$Q:$Q,0)),"",INDEX('Výsledková listina'!$B:$B,MATCH(CONCATENATE(V$2,$A13),'Výsledková listina'!$Q:$Q,0),1))</f>
      </c>
      <c r="W13" s="4"/>
      <c r="X13" s="42">
        <f t="shared" si="8"/>
      </c>
      <c r="Y13" s="57">
        <f t="shared" si="9"/>
      </c>
      <c r="Z13" s="60"/>
      <c r="AA13" s="61">
        <f>IF(ISNA(MATCH(CONCATENATE(AA$2,$A13),'Výsledková listina'!$Q:$Q,0)),"",INDEX('Výsledková listina'!$B:$B,MATCH(CONCATENATE(AA$2,$A13),'Výsledková listina'!$Q:$Q,0),1))</f>
      </c>
      <c r="AB13" s="4"/>
      <c r="AC13" s="42">
        <f t="shared" si="10"/>
      </c>
      <c r="AD13" s="57">
        <f t="shared" si="11"/>
      </c>
      <c r="AE13" s="60"/>
      <c r="AF13" s="61" t="e">
        <f>IF(ISNA(MATCH(CONCATENATE(AF$2,$A13),'Výsledková listina'!$Q:$Q,0)),"",INDEX('Výsledková listina'!$B:$B,MATCH(CONCATENATE(AF$2,$A13),'Výsledková listina'!$Q:$Q,0),1))</f>
        <v>#REF!</v>
      </c>
      <c r="AG13" s="4"/>
      <c r="AH13" s="42">
        <f t="shared" si="12"/>
      </c>
      <c r="AI13" s="57">
        <f t="shared" si="13"/>
      </c>
      <c r="AJ13" s="60"/>
      <c r="AK13" s="61" t="e">
        <f>IF(ISNA(MATCH(CONCATENATE(AK$2,$A13),'Výsledková listina'!$Q:$Q,0)),"",INDEX('Výsledková listina'!$B:$B,MATCH(CONCATENATE(AK$2,$A13),'Výsledková listina'!$Q:$Q,0),1))</f>
        <v>#REF!</v>
      </c>
      <c r="AL13" s="4"/>
      <c r="AM13" s="42">
        <f t="shared" si="14"/>
      </c>
      <c r="AN13" s="57">
        <f t="shared" si="15"/>
      </c>
      <c r="AO13" s="60"/>
      <c r="AP13" s="61" t="e">
        <f>IF(ISNA(MATCH(CONCATENATE(AP$2,$A13),'Výsledková listina'!$Q:$Q,0)),"",INDEX('Výsledková listina'!$B:$B,MATCH(CONCATENATE(AP$2,$A13),'Výsledková listina'!$Q:$Q,0),1))</f>
        <v>#REF!</v>
      </c>
      <c r="AQ13" s="4"/>
      <c r="AR13" s="42">
        <f t="shared" si="16"/>
      </c>
      <c r="AS13" s="57">
        <f t="shared" si="17"/>
      </c>
      <c r="AT13" s="60"/>
      <c r="AU13" s="61" t="e">
        <f>IF(ISNA(MATCH(CONCATENATE(AU$2,$A13),'Výsledková listina'!$Q:$Q,0)),"",INDEX('Výsledková listina'!$B:$B,MATCH(CONCATENATE(AU$2,$A13),'Výsledková listina'!$Q:$Q,0),1))</f>
        <v>#REF!</v>
      </c>
      <c r="AV13" s="4"/>
      <c r="AW13" s="42">
        <f t="shared" si="18"/>
      </c>
      <c r="AX13" s="57">
        <f t="shared" si="19"/>
      </c>
      <c r="AY13" s="60"/>
      <c r="AZ13" s="61" t="e">
        <f>IF(ISNA(MATCH(CONCATENATE(AZ$2,$A13),'Výsledková listina'!$Q:$Q,0)),"",INDEX('Výsledková listina'!$B:$B,MATCH(CONCATENATE(AZ$2,$A13),'Výsledková listina'!$Q:$Q,0),1))</f>
        <v>#REF!</v>
      </c>
      <c r="BA13" s="4"/>
      <c r="BB13" s="42">
        <f t="shared" si="20"/>
      </c>
      <c r="BC13" s="57">
        <f t="shared" si="21"/>
      </c>
      <c r="BD13" s="60"/>
      <c r="BE13" s="61" t="e">
        <f>IF(ISNA(MATCH(CONCATENATE(BE$2,$A13),'Výsledková listina'!$Q:$Q,0)),"",INDEX('Výsledková listina'!$B:$B,MATCH(CONCATENATE(BE$2,$A13),'Výsledková listina'!$Q:$Q,0),1))</f>
        <v>#REF!</v>
      </c>
      <c r="BF13" s="4"/>
      <c r="BG13" s="42">
        <f t="shared" si="22"/>
      </c>
      <c r="BH13" s="57">
        <f t="shared" si="23"/>
      </c>
      <c r="BI13" s="60"/>
      <c r="BJ13" s="61" t="e">
        <f>IF(ISNA(MATCH(CONCATENATE(BJ$2,$A13),'Výsledková listina'!$Q:$Q,0)),"",INDEX('Výsledková listina'!$B:$B,MATCH(CONCATENATE(BJ$2,$A13),'Výsledková listina'!$Q:$Q,0),1))</f>
        <v>#REF!</v>
      </c>
      <c r="BK13" s="4"/>
      <c r="BL13" s="42">
        <f t="shared" si="24"/>
      </c>
      <c r="BM13" s="57">
        <f t="shared" si="25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1" t="str">
        <f>IF(ISNA(MATCH(CONCATENATE(B$2,$A14),'Výsledková listina'!$Q:$Q,0)),"",INDEX('Výsledková listina'!$B:$B,MATCH(CONCATENATE(B$2,$A14),'Výsledková listina'!$Q:$Q,0),1))</f>
        <v>Šajerman Vladimír</v>
      </c>
      <c r="C14" s="4">
        <v>2740</v>
      </c>
      <c r="D14" s="42">
        <f t="shared" si="0"/>
        <v>8</v>
      </c>
      <c r="E14" s="57">
        <f t="shared" si="1"/>
        <v>8</v>
      </c>
      <c r="F14" s="60"/>
      <c r="G14" s="61" t="str">
        <f>IF(ISNA(MATCH(CONCATENATE(G$2,$A14),'Výsledková listina'!$Q:$Q,0)),"",INDEX('Výsledková listina'!$B:$B,MATCH(CONCATENATE(G$2,$A14),'Výsledková listina'!$Q:$Q,0),1))</f>
        <v>Štěpnička Milan St.</v>
      </c>
      <c r="H14" s="4">
        <v>320</v>
      </c>
      <c r="I14" s="42">
        <f t="shared" si="2"/>
        <v>11</v>
      </c>
      <c r="J14" s="57">
        <f t="shared" si="3"/>
        <v>11</v>
      </c>
      <c r="K14" s="60"/>
      <c r="L14" s="61" t="str">
        <f>IF(ISNA(MATCH(CONCATENATE(L$2,$A14),'Výsledková listina'!$Q:$Q,0)),"",INDEX('Výsledková listina'!$B:$B,MATCH(CONCATENATE(L$2,$A14),'Výsledková listina'!$Q:$Q,0),1))</f>
        <v>Funda Petr</v>
      </c>
      <c r="M14" s="4">
        <v>3000</v>
      </c>
      <c r="N14" s="42">
        <f t="shared" si="4"/>
        <v>2</v>
      </c>
      <c r="O14" s="57">
        <f t="shared" si="5"/>
        <v>2</v>
      </c>
      <c r="P14" s="60"/>
      <c r="Q14" s="61" t="str">
        <f>IF(ISNA(MATCH(CONCATENATE(Q$2,$A14),'Výsledková listina'!$Q:$Q,0)),"",INDEX('Výsledková listina'!$B:$B,MATCH(CONCATENATE(Q$2,$A14),'Výsledková listina'!$Q:$Q,0),1))</f>
        <v>Kuchař Petr</v>
      </c>
      <c r="R14" s="4">
        <v>1740</v>
      </c>
      <c r="S14" s="42">
        <f t="shared" si="6"/>
        <v>3</v>
      </c>
      <c r="T14" s="57">
        <f t="shared" si="7"/>
        <v>3</v>
      </c>
      <c r="U14" s="60"/>
      <c r="V14" s="61">
        <f>IF(ISNA(MATCH(CONCATENATE(V$2,$A14),'Výsledková listina'!$Q:$Q,0)),"",INDEX('Výsledková listina'!$B:$B,MATCH(CONCATENATE(V$2,$A14),'Výsledková listina'!$Q:$Q,0),1))</f>
      </c>
      <c r="W14" s="4"/>
      <c r="X14" s="42">
        <f t="shared" si="8"/>
      </c>
      <c r="Y14" s="57">
        <f t="shared" si="9"/>
      </c>
      <c r="Z14" s="60"/>
      <c r="AA14" s="61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7">
        <f t="shared" si="11"/>
      </c>
      <c r="AE14" s="60"/>
      <c r="AF14" s="61" t="e">
        <f>IF(ISNA(MATCH(CONCATENATE(AF$2,$A14),'Výsledková listina'!$Q:$Q,0)),"",INDEX('Výsledková listina'!$B:$B,MATCH(CONCATENATE(AF$2,$A14),'Výsledková listina'!$Q:$Q,0),1))</f>
        <v>#REF!</v>
      </c>
      <c r="AG14" s="4"/>
      <c r="AH14" s="42">
        <f t="shared" si="12"/>
      </c>
      <c r="AI14" s="57">
        <f t="shared" si="13"/>
      </c>
      <c r="AJ14" s="60"/>
      <c r="AK14" s="61" t="e">
        <f>IF(ISNA(MATCH(CONCATENATE(AK$2,$A14),'Výsledková listina'!$Q:$Q,0)),"",INDEX('Výsledková listina'!$B:$B,MATCH(CONCATENATE(AK$2,$A14),'Výsledková listina'!$Q:$Q,0),1))</f>
        <v>#REF!</v>
      </c>
      <c r="AL14" s="4"/>
      <c r="AM14" s="42">
        <f t="shared" si="14"/>
      </c>
      <c r="AN14" s="57">
        <f t="shared" si="15"/>
      </c>
      <c r="AO14" s="60"/>
      <c r="AP14" s="61" t="e">
        <f>IF(ISNA(MATCH(CONCATENATE(AP$2,$A14),'Výsledková listina'!$Q:$Q,0)),"",INDEX('Výsledková listina'!$B:$B,MATCH(CONCATENATE(AP$2,$A14),'Výsledková listina'!$Q:$Q,0),1))</f>
        <v>#REF!</v>
      </c>
      <c r="AQ14" s="4"/>
      <c r="AR14" s="42">
        <f t="shared" si="16"/>
      </c>
      <c r="AS14" s="57">
        <f t="shared" si="17"/>
      </c>
      <c r="AT14" s="60"/>
      <c r="AU14" s="61" t="e">
        <f>IF(ISNA(MATCH(CONCATENATE(AU$2,$A14),'Výsledková listina'!$Q:$Q,0)),"",INDEX('Výsledková listina'!$B:$B,MATCH(CONCATENATE(AU$2,$A14),'Výsledková listina'!$Q:$Q,0),1))</f>
        <v>#REF!</v>
      </c>
      <c r="AV14" s="4"/>
      <c r="AW14" s="42">
        <f t="shared" si="18"/>
      </c>
      <c r="AX14" s="57">
        <f t="shared" si="19"/>
      </c>
      <c r="AY14" s="60"/>
      <c r="AZ14" s="61" t="e">
        <f>IF(ISNA(MATCH(CONCATENATE(AZ$2,$A14),'Výsledková listina'!$Q:$Q,0)),"",INDEX('Výsledková listina'!$B:$B,MATCH(CONCATENATE(AZ$2,$A14),'Výsledková listina'!$Q:$Q,0),1))</f>
        <v>#REF!</v>
      </c>
      <c r="BA14" s="4"/>
      <c r="BB14" s="42">
        <f t="shared" si="20"/>
      </c>
      <c r="BC14" s="57">
        <f t="shared" si="21"/>
      </c>
      <c r="BD14" s="60"/>
      <c r="BE14" s="61" t="e">
        <f>IF(ISNA(MATCH(CONCATENATE(BE$2,$A14),'Výsledková listina'!$Q:$Q,0)),"",INDEX('Výsledková listina'!$B:$B,MATCH(CONCATENATE(BE$2,$A14),'Výsledková listina'!$Q:$Q,0),1))</f>
        <v>#REF!</v>
      </c>
      <c r="BF14" s="4"/>
      <c r="BG14" s="42">
        <f t="shared" si="22"/>
      </c>
      <c r="BH14" s="57">
        <f t="shared" si="23"/>
      </c>
      <c r="BI14" s="60"/>
      <c r="BJ14" s="61" t="e">
        <f>IF(ISNA(MATCH(CONCATENATE(BJ$2,$A14),'Výsledková listina'!$Q:$Q,0)),"",INDEX('Výsledková listina'!$B:$B,MATCH(CONCATENATE(BJ$2,$A14),'Výsledková listina'!$Q:$Q,0),1))</f>
        <v>#REF!</v>
      </c>
      <c r="BK14" s="4"/>
      <c r="BL14" s="42">
        <f t="shared" si="24"/>
      </c>
      <c r="BM14" s="57">
        <f t="shared" si="25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1">
        <f>IF(ISNA(MATCH(CONCATENATE(B$2,$A15),'Výsledková listina'!$Q:$Q,0)),"",INDEX('Výsledková listina'!$B:$B,MATCH(CONCATENATE(B$2,$A15),'Výsledková listina'!$Q:$Q,0),1))</f>
      </c>
      <c r="C15" s="4"/>
      <c r="D15" s="42">
        <f t="shared" si="0"/>
      </c>
      <c r="E15" s="57">
        <f t="shared" si="1"/>
      </c>
      <c r="F15" s="60"/>
      <c r="G15" s="61">
        <f>IF(ISNA(MATCH(CONCATENATE(G$2,$A15),'Výsledková listina'!$Q:$Q,0)),"",INDEX('Výsledková listina'!$B:$B,MATCH(CONCATENATE(G$2,$A15),'Výsledková listina'!$Q:$Q,0),1))</f>
      </c>
      <c r="H15" s="4"/>
      <c r="I15" s="42">
        <f t="shared" si="2"/>
      </c>
      <c r="J15" s="57">
        <f t="shared" si="3"/>
      </c>
      <c r="K15" s="60"/>
      <c r="L15" s="61">
        <f>IF(ISNA(MATCH(CONCATENATE(L$2,$A15),'Výsledková listina'!$Q:$Q,0)),"",INDEX('Výsledková listina'!$B:$B,MATCH(CONCATENATE(L$2,$A15),'Výsledková listina'!$Q:$Q,0),1))</f>
      </c>
      <c r="M15" s="4"/>
      <c r="N15" s="42">
        <f t="shared" si="4"/>
      </c>
      <c r="O15" s="57">
        <f t="shared" si="5"/>
      </c>
      <c r="P15" s="60"/>
      <c r="Q15" s="61">
        <f>IF(ISNA(MATCH(CONCATENATE(Q$2,$A15),'Výsledková listina'!$Q:$Q,0)),"",INDEX('Výsledková listina'!$B:$B,MATCH(CONCATENATE(Q$2,$A15),'Výsledková listina'!$Q:$Q,0),1))</f>
      </c>
      <c r="R15" s="4"/>
      <c r="S15" s="42">
        <f t="shared" si="6"/>
      </c>
      <c r="T15" s="57">
        <f t="shared" si="7"/>
      </c>
      <c r="U15" s="60"/>
      <c r="V15" s="61">
        <f>IF(ISNA(MATCH(CONCATENATE(V$2,$A15),'Výsledková listina'!$Q:$Q,0)),"",INDEX('Výsledková listina'!$B:$B,MATCH(CONCATENATE(V$2,$A15),'Výsledková listina'!$Q:$Q,0),1))</f>
      </c>
      <c r="W15" s="4"/>
      <c r="X15" s="42">
        <f t="shared" si="8"/>
      </c>
      <c r="Y15" s="57">
        <f t="shared" si="9"/>
      </c>
      <c r="Z15" s="60"/>
      <c r="AA15" s="61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7">
        <f t="shared" si="11"/>
      </c>
      <c r="AE15" s="60"/>
      <c r="AF15" s="61" t="e">
        <f>IF(ISNA(MATCH(CONCATENATE(AF$2,$A15),'Výsledková listina'!$Q:$Q,0)),"",INDEX('Výsledková listina'!$B:$B,MATCH(CONCATENATE(AF$2,$A15),'Výsledková listina'!$Q:$Q,0),1))</f>
        <v>#REF!</v>
      </c>
      <c r="AG15" s="4"/>
      <c r="AH15" s="42">
        <f t="shared" si="12"/>
      </c>
      <c r="AI15" s="57">
        <f t="shared" si="13"/>
      </c>
      <c r="AJ15" s="60"/>
      <c r="AK15" s="61" t="e">
        <f>IF(ISNA(MATCH(CONCATENATE(AK$2,$A15),'Výsledková listina'!$Q:$Q,0)),"",INDEX('Výsledková listina'!$B:$B,MATCH(CONCATENATE(AK$2,$A15),'Výsledková listina'!$Q:$Q,0),1))</f>
        <v>#REF!</v>
      </c>
      <c r="AL15" s="4"/>
      <c r="AM15" s="42">
        <f t="shared" si="14"/>
      </c>
      <c r="AN15" s="57">
        <f t="shared" si="15"/>
      </c>
      <c r="AO15" s="60"/>
      <c r="AP15" s="61" t="e">
        <f>IF(ISNA(MATCH(CONCATENATE(AP$2,$A15),'Výsledková listina'!$Q:$Q,0)),"",INDEX('Výsledková listina'!$B:$B,MATCH(CONCATENATE(AP$2,$A15),'Výsledková listina'!$Q:$Q,0),1))</f>
        <v>#REF!</v>
      </c>
      <c r="AQ15" s="4"/>
      <c r="AR15" s="42">
        <f t="shared" si="16"/>
      </c>
      <c r="AS15" s="57">
        <f t="shared" si="17"/>
      </c>
      <c r="AT15" s="60"/>
      <c r="AU15" s="61" t="e">
        <f>IF(ISNA(MATCH(CONCATENATE(AU$2,$A15),'Výsledková listina'!$Q:$Q,0)),"",INDEX('Výsledková listina'!$B:$B,MATCH(CONCATENATE(AU$2,$A15),'Výsledková listina'!$Q:$Q,0),1))</f>
        <v>#REF!</v>
      </c>
      <c r="AV15" s="4"/>
      <c r="AW15" s="42">
        <f t="shared" si="18"/>
      </c>
      <c r="AX15" s="57">
        <f t="shared" si="19"/>
      </c>
      <c r="AY15" s="60"/>
      <c r="AZ15" s="61" t="e">
        <f>IF(ISNA(MATCH(CONCATENATE(AZ$2,$A15),'Výsledková listina'!$Q:$Q,0)),"",INDEX('Výsledková listina'!$B:$B,MATCH(CONCATENATE(AZ$2,$A15),'Výsledková listina'!$Q:$Q,0),1))</f>
        <v>#REF!</v>
      </c>
      <c r="BA15" s="4"/>
      <c r="BB15" s="42">
        <f t="shared" si="20"/>
      </c>
      <c r="BC15" s="57">
        <f t="shared" si="21"/>
      </c>
      <c r="BD15" s="60"/>
      <c r="BE15" s="61" t="e">
        <f>IF(ISNA(MATCH(CONCATENATE(BE$2,$A15),'Výsledková listina'!$Q:$Q,0)),"",INDEX('Výsledková listina'!$B:$B,MATCH(CONCATENATE(BE$2,$A15),'Výsledková listina'!$Q:$Q,0),1))</f>
        <v>#REF!</v>
      </c>
      <c r="BF15" s="4"/>
      <c r="BG15" s="42">
        <f t="shared" si="22"/>
      </c>
      <c r="BH15" s="57">
        <f t="shared" si="23"/>
      </c>
      <c r="BI15" s="60"/>
      <c r="BJ15" s="61" t="e">
        <f>IF(ISNA(MATCH(CONCATENATE(BJ$2,$A15),'Výsledková listina'!$Q:$Q,0)),"",INDEX('Výsledková listina'!$B:$B,MATCH(CONCATENATE(BJ$2,$A15),'Výsledková listina'!$Q:$Q,0),1))</f>
        <v>#REF!</v>
      </c>
      <c r="BK15" s="4"/>
      <c r="BL15" s="42">
        <f t="shared" si="24"/>
      </c>
      <c r="BM15" s="57">
        <f t="shared" si="25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1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7">
        <f t="shared" si="1"/>
      </c>
      <c r="F16" s="60"/>
      <c r="G16" s="61">
        <f>IF(ISNA(MATCH(CONCATENATE(G$2,$A16),'Výsledková listina'!$Q:$Q,0)),"",INDEX('Výsledková listina'!$B:$B,MATCH(CONCATENATE(G$2,$A16),'Výsledková listina'!$Q:$Q,0),1))</f>
      </c>
      <c r="H16" s="4"/>
      <c r="I16" s="42">
        <f t="shared" si="2"/>
      </c>
      <c r="J16" s="57">
        <f t="shared" si="3"/>
      </c>
      <c r="K16" s="60"/>
      <c r="L16" s="61">
        <f>IF(ISNA(MATCH(CONCATENATE(L$2,$A16),'Výsledková listina'!$Q:$Q,0)),"",INDEX('Výsledková listina'!$B:$B,MATCH(CONCATENATE(L$2,$A16),'Výsledková listina'!$Q:$Q,0),1))</f>
      </c>
      <c r="M16" s="4"/>
      <c r="N16" s="42">
        <f t="shared" si="4"/>
      </c>
      <c r="O16" s="57">
        <f t="shared" si="5"/>
      </c>
      <c r="P16" s="60"/>
      <c r="Q16" s="61">
        <f>IF(ISNA(MATCH(CONCATENATE(Q$2,$A16),'Výsledková listina'!$Q:$Q,0)),"",INDEX('Výsledková listina'!$B:$B,MATCH(CONCATENATE(Q$2,$A16),'Výsledková listina'!$Q:$Q,0),1))</f>
      </c>
      <c r="R16" s="4"/>
      <c r="S16" s="42">
        <f t="shared" si="6"/>
      </c>
      <c r="T16" s="57">
        <f t="shared" si="7"/>
      </c>
      <c r="U16" s="60"/>
      <c r="V16" s="61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7">
        <f t="shared" si="11"/>
      </c>
      <c r="AE16" s="60"/>
      <c r="AF16" s="61" t="e">
        <f>IF(ISNA(MATCH(CONCATENATE(AF$2,$A16),'Výsledková listina'!$Q:$Q,0)),"",INDEX('Výsledková listina'!$B:$B,MATCH(CONCATENATE(AF$2,$A16),'Výsledková listina'!$Q:$Q,0),1))</f>
        <v>#REF!</v>
      </c>
      <c r="AG16" s="4"/>
      <c r="AH16" s="42">
        <f t="shared" si="12"/>
      </c>
      <c r="AI16" s="57">
        <f t="shared" si="13"/>
      </c>
      <c r="AJ16" s="60"/>
      <c r="AK16" s="61" t="e">
        <f>IF(ISNA(MATCH(CONCATENATE(AK$2,$A16),'Výsledková listina'!$Q:$Q,0)),"",INDEX('Výsledková listina'!$B:$B,MATCH(CONCATENATE(AK$2,$A16),'Výsledková listina'!$Q:$Q,0),1))</f>
        <v>#REF!</v>
      </c>
      <c r="AL16" s="4"/>
      <c r="AM16" s="42">
        <f t="shared" si="14"/>
      </c>
      <c r="AN16" s="57">
        <f t="shared" si="15"/>
      </c>
      <c r="AO16" s="60"/>
      <c r="AP16" s="61" t="e">
        <f>IF(ISNA(MATCH(CONCATENATE(AP$2,$A16),'Výsledková listina'!$Q:$Q,0)),"",INDEX('Výsledková listina'!$B:$B,MATCH(CONCATENATE(AP$2,$A16),'Výsledková listina'!$Q:$Q,0),1))</f>
        <v>#REF!</v>
      </c>
      <c r="AQ16" s="4"/>
      <c r="AR16" s="42">
        <f t="shared" si="16"/>
      </c>
      <c r="AS16" s="57">
        <f t="shared" si="17"/>
      </c>
      <c r="AT16" s="60"/>
      <c r="AU16" s="61" t="e">
        <f>IF(ISNA(MATCH(CONCATENATE(AU$2,$A16),'Výsledková listina'!$Q:$Q,0)),"",INDEX('Výsledková listina'!$B:$B,MATCH(CONCATENATE(AU$2,$A16),'Výsledková listina'!$Q:$Q,0),1))</f>
        <v>#REF!</v>
      </c>
      <c r="AV16" s="4"/>
      <c r="AW16" s="42">
        <f t="shared" si="18"/>
      </c>
      <c r="AX16" s="57">
        <f t="shared" si="19"/>
      </c>
      <c r="AY16" s="60"/>
      <c r="AZ16" s="61" t="e">
        <f>IF(ISNA(MATCH(CONCATENATE(AZ$2,$A16),'Výsledková listina'!$Q:$Q,0)),"",INDEX('Výsledková listina'!$B:$B,MATCH(CONCATENATE(AZ$2,$A16),'Výsledková listina'!$Q:$Q,0),1))</f>
        <v>#REF!</v>
      </c>
      <c r="BA16" s="4"/>
      <c r="BB16" s="42">
        <f t="shared" si="20"/>
      </c>
      <c r="BC16" s="57">
        <f t="shared" si="21"/>
      </c>
      <c r="BD16" s="60"/>
      <c r="BE16" s="61" t="e">
        <f>IF(ISNA(MATCH(CONCATENATE(BE$2,$A16),'Výsledková listina'!$Q:$Q,0)),"",INDEX('Výsledková listina'!$B:$B,MATCH(CONCATENATE(BE$2,$A16),'Výsledková listina'!$Q:$Q,0),1))</f>
        <v>#REF!</v>
      </c>
      <c r="BF16" s="4"/>
      <c r="BG16" s="42">
        <f t="shared" si="22"/>
      </c>
      <c r="BH16" s="57">
        <f t="shared" si="23"/>
      </c>
      <c r="BI16" s="60"/>
      <c r="BJ16" s="61" t="e">
        <f>IF(ISNA(MATCH(CONCATENATE(BJ$2,$A16),'Výsledková listina'!$Q:$Q,0)),"",INDEX('Výsledková listina'!$B:$B,MATCH(CONCATENATE(BJ$2,$A16),'Výsledková listina'!$Q:$Q,0),1))</f>
        <v>#REF!</v>
      </c>
      <c r="BK16" s="4"/>
      <c r="BL16" s="42">
        <f t="shared" si="24"/>
      </c>
      <c r="BM16" s="57">
        <f t="shared" si="25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1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7">
        <f t="shared" si="11"/>
      </c>
      <c r="AE17" s="60"/>
      <c r="AF17" s="61" t="e">
        <f>IF(ISNA(MATCH(CONCATENATE(AF$2,$A17),'Výsledková listina'!$Q:$Q,0)),"",INDEX('Výsledková listina'!$B:$B,MATCH(CONCATENATE(AF$2,$A17),'Výsledková listina'!$Q:$Q,0),1))</f>
        <v>#REF!</v>
      </c>
      <c r="AG17" s="4"/>
      <c r="AH17" s="42">
        <f t="shared" si="12"/>
      </c>
      <c r="AI17" s="57">
        <f t="shared" si="13"/>
      </c>
      <c r="AJ17" s="60"/>
      <c r="AK17" s="61" t="e">
        <f>IF(ISNA(MATCH(CONCATENATE(AK$2,$A17),'Výsledková listina'!$Q:$Q,0)),"",INDEX('Výsledková listina'!$B:$B,MATCH(CONCATENATE(AK$2,$A17),'Výsledková listina'!$Q:$Q,0),1))</f>
        <v>#REF!</v>
      </c>
      <c r="AL17" s="4"/>
      <c r="AM17" s="42">
        <f t="shared" si="14"/>
      </c>
      <c r="AN17" s="57">
        <f t="shared" si="15"/>
      </c>
      <c r="AO17" s="60"/>
      <c r="AP17" s="61" t="e">
        <f>IF(ISNA(MATCH(CONCATENATE(AP$2,$A17),'Výsledková listina'!$Q:$Q,0)),"",INDEX('Výsledková listina'!$B:$B,MATCH(CONCATENATE(AP$2,$A17),'Výsledková listina'!$Q:$Q,0),1))</f>
        <v>#REF!</v>
      </c>
      <c r="AQ17" s="4"/>
      <c r="AR17" s="42">
        <f t="shared" si="16"/>
      </c>
      <c r="AS17" s="57">
        <f t="shared" si="17"/>
      </c>
      <c r="AT17" s="60"/>
      <c r="AU17" s="61" t="e">
        <f>IF(ISNA(MATCH(CONCATENATE(AU$2,$A17),'Výsledková listina'!$Q:$Q,0)),"",INDEX('Výsledková listina'!$B:$B,MATCH(CONCATENATE(AU$2,$A17),'Výsledková listina'!$Q:$Q,0),1))</f>
        <v>#REF!</v>
      </c>
      <c r="AV17" s="4"/>
      <c r="AW17" s="42">
        <f t="shared" si="18"/>
      </c>
      <c r="AX17" s="57">
        <f t="shared" si="19"/>
      </c>
      <c r="AY17" s="60"/>
      <c r="AZ17" s="61" t="e">
        <f>IF(ISNA(MATCH(CONCATENATE(AZ$2,$A17),'Výsledková listina'!$Q:$Q,0)),"",INDEX('Výsledková listina'!$B:$B,MATCH(CONCATENATE(AZ$2,$A17),'Výsledková listina'!$Q:$Q,0),1))</f>
        <v>#REF!</v>
      </c>
      <c r="BA17" s="4"/>
      <c r="BB17" s="42">
        <f t="shared" si="20"/>
      </c>
      <c r="BC17" s="57">
        <f t="shared" si="21"/>
      </c>
      <c r="BD17" s="60"/>
      <c r="BE17" s="61" t="e">
        <f>IF(ISNA(MATCH(CONCATENATE(BE$2,$A17),'Výsledková listina'!$Q:$Q,0)),"",INDEX('Výsledková listina'!$B:$B,MATCH(CONCATENATE(BE$2,$A17),'Výsledková listina'!$Q:$Q,0),1))</f>
        <v>#REF!</v>
      </c>
      <c r="BF17" s="4"/>
      <c r="BG17" s="42">
        <f t="shared" si="22"/>
      </c>
      <c r="BH17" s="57">
        <f t="shared" si="23"/>
      </c>
      <c r="BI17" s="60"/>
      <c r="BJ17" s="61" t="e">
        <f>IF(ISNA(MATCH(CONCATENATE(BJ$2,$A17),'Výsledková listina'!$Q:$Q,0)),"",INDEX('Výsledková listina'!$B:$B,MATCH(CONCATENATE(BJ$2,$A17),'Výsledková listina'!$Q:$Q,0),1))</f>
        <v>#REF!</v>
      </c>
      <c r="BK17" s="4"/>
      <c r="BL17" s="42">
        <f t="shared" si="24"/>
      </c>
      <c r="BM17" s="57">
        <f t="shared" si="25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1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7">
        <f t="shared" si="11"/>
      </c>
      <c r="AE18" s="60"/>
      <c r="AF18" s="61" t="e">
        <f>IF(ISNA(MATCH(CONCATENATE(AF$2,$A18),'Výsledková listina'!$Q:$Q,0)),"",INDEX('Výsledková listina'!$B:$B,MATCH(CONCATENATE(AF$2,$A18),'Výsledková listina'!$Q:$Q,0),1))</f>
        <v>#REF!</v>
      </c>
      <c r="AG18" s="4"/>
      <c r="AH18" s="42">
        <f t="shared" si="12"/>
      </c>
      <c r="AI18" s="57">
        <f t="shared" si="13"/>
      </c>
      <c r="AJ18" s="60"/>
      <c r="AK18" s="61" t="e">
        <f>IF(ISNA(MATCH(CONCATENATE(AK$2,$A18),'Výsledková listina'!$Q:$Q,0)),"",INDEX('Výsledková listina'!$B:$B,MATCH(CONCATENATE(AK$2,$A18),'Výsledková listina'!$Q:$Q,0),1))</f>
        <v>#REF!</v>
      </c>
      <c r="AL18" s="4"/>
      <c r="AM18" s="42">
        <f t="shared" si="14"/>
      </c>
      <c r="AN18" s="57">
        <f t="shared" si="15"/>
      </c>
      <c r="AO18" s="60"/>
      <c r="AP18" s="61" t="e">
        <f>IF(ISNA(MATCH(CONCATENATE(AP$2,$A18),'Výsledková listina'!$Q:$Q,0)),"",INDEX('Výsledková listina'!$B:$B,MATCH(CONCATENATE(AP$2,$A18),'Výsledková listina'!$Q:$Q,0),1))</f>
        <v>#REF!</v>
      </c>
      <c r="AQ18" s="4"/>
      <c r="AR18" s="42">
        <f t="shared" si="16"/>
      </c>
      <c r="AS18" s="57">
        <f t="shared" si="17"/>
      </c>
      <c r="AT18" s="60"/>
      <c r="AU18" s="61" t="e">
        <f>IF(ISNA(MATCH(CONCATENATE(AU$2,$A18),'Výsledková listina'!$Q:$Q,0)),"",INDEX('Výsledková listina'!$B:$B,MATCH(CONCATENATE(AU$2,$A18),'Výsledková listina'!$Q:$Q,0),1))</f>
        <v>#REF!</v>
      </c>
      <c r="AV18" s="4"/>
      <c r="AW18" s="42">
        <f t="shared" si="18"/>
      </c>
      <c r="AX18" s="57">
        <f t="shared" si="19"/>
      </c>
      <c r="AY18" s="60"/>
      <c r="AZ18" s="61" t="e">
        <f>IF(ISNA(MATCH(CONCATENATE(AZ$2,$A18),'Výsledková listina'!$Q:$Q,0)),"",INDEX('Výsledková listina'!$B:$B,MATCH(CONCATENATE(AZ$2,$A18),'Výsledková listina'!$Q:$Q,0),1))</f>
        <v>#REF!</v>
      </c>
      <c r="BA18" s="4"/>
      <c r="BB18" s="42">
        <f t="shared" si="20"/>
      </c>
      <c r="BC18" s="57">
        <f t="shared" si="21"/>
      </c>
      <c r="BD18" s="60"/>
      <c r="BE18" s="61" t="e">
        <f>IF(ISNA(MATCH(CONCATENATE(BE$2,$A18),'Výsledková listina'!$Q:$Q,0)),"",INDEX('Výsledková listina'!$B:$B,MATCH(CONCATENATE(BE$2,$A18),'Výsledková listina'!$Q:$Q,0),1))</f>
        <v>#REF!</v>
      </c>
      <c r="BF18" s="4"/>
      <c r="BG18" s="42">
        <f t="shared" si="22"/>
      </c>
      <c r="BH18" s="57">
        <f t="shared" si="23"/>
      </c>
      <c r="BI18" s="60"/>
      <c r="BJ18" s="61" t="e">
        <f>IF(ISNA(MATCH(CONCATENATE(BJ$2,$A18),'Výsledková listina'!$Q:$Q,0)),"",INDEX('Výsledková listina'!$B:$B,MATCH(CONCATENATE(BJ$2,$A18),'Výsledková listina'!$Q:$Q,0),1))</f>
        <v>#REF!</v>
      </c>
      <c r="BK18" s="4"/>
      <c r="BL18" s="42">
        <f t="shared" si="24"/>
      </c>
      <c r="BM18" s="57">
        <f t="shared" si="25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7">
        <f t="shared" si="11"/>
      </c>
      <c r="AE19" s="60"/>
      <c r="AF19" s="61" t="e">
        <f>IF(ISNA(MATCH(CONCATENATE(AF$2,$A19),'Výsledková listina'!$Q:$Q,0)),"",INDEX('Výsledková listina'!$B:$B,MATCH(CONCATENATE(AF$2,$A19),'Výsledková listina'!$Q:$Q,0),1))</f>
        <v>#REF!</v>
      </c>
      <c r="AG19" s="4"/>
      <c r="AH19" s="42">
        <f t="shared" si="12"/>
      </c>
      <c r="AI19" s="57">
        <f t="shared" si="13"/>
      </c>
      <c r="AJ19" s="60"/>
      <c r="AK19" s="61" t="e">
        <f>IF(ISNA(MATCH(CONCATENATE(AK$2,$A19),'Výsledková listina'!$Q:$Q,0)),"",INDEX('Výsledková listina'!$B:$B,MATCH(CONCATENATE(AK$2,$A19),'Výsledková listina'!$Q:$Q,0),1))</f>
        <v>#REF!</v>
      </c>
      <c r="AL19" s="4"/>
      <c r="AM19" s="42">
        <f t="shared" si="14"/>
      </c>
      <c r="AN19" s="57">
        <f t="shared" si="15"/>
      </c>
      <c r="AO19" s="60"/>
      <c r="AP19" s="61" t="e">
        <f>IF(ISNA(MATCH(CONCATENATE(AP$2,$A19),'Výsledková listina'!$Q:$Q,0)),"",INDEX('Výsledková listina'!$B:$B,MATCH(CONCATENATE(AP$2,$A19),'Výsledková listina'!$Q:$Q,0),1))</f>
        <v>#REF!</v>
      </c>
      <c r="AQ19" s="4"/>
      <c r="AR19" s="42">
        <f t="shared" si="16"/>
      </c>
      <c r="AS19" s="57">
        <f t="shared" si="17"/>
      </c>
      <c r="AT19" s="60"/>
      <c r="AU19" s="61" t="e">
        <f>IF(ISNA(MATCH(CONCATENATE(AU$2,$A19),'Výsledková listina'!$Q:$Q,0)),"",INDEX('Výsledková listina'!$B:$B,MATCH(CONCATENATE(AU$2,$A19),'Výsledková listina'!$Q:$Q,0),1))</f>
        <v>#REF!</v>
      </c>
      <c r="AV19" s="4"/>
      <c r="AW19" s="42">
        <f t="shared" si="18"/>
      </c>
      <c r="AX19" s="57">
        <f t="shared" si="19"/>
      </c>
      <c r="AY19" s="60"/>
      <c r="AZ19" s="61" t="e">
        <f>IF(ISNA(MATCH(CONCATENATE(AZ$2,$A19),'Výsledková listina'!$Q:$Q,0)),"",INDEX('Výsledková listina'!$B:$B,MATCH(CONCATENATE(AZ$2,$A19),'Výsledková listina'!$Q:$Q,0),1))</f>
        <v>#REF!</v>
      </c>
      <c r="BA19" s="4"/>
      <c r="BB19" s="42">
        <f t="shared" si="20"/>
      </c>
      <c r="BC19" s="57">
        <f t="shared" si="21"/>
      </c>
      <c r="BD19" s="60"/>
      <c r="BE19" s="61" t="e">
        <f>IF(ISNA(MATCH(CONCATENATE(BE$2,$A19),'Výsledková listina'!$Q:$Q,0)),"",INDEX('Výsledková listina'!$B:$B,MATCH(CONCATENATE(BE$2,$A19),'Výsledková listina'!$Q:$Q,0),1))</f>
        <v>#REF!</v>
      </c>
      <c r="BF19" s="4"/>
      <c r="BG19" s="42">
        <f t="shared" si="22"/>
      </c>
      <c r="BH19" s="57">
        <f t="shared" si="23"/>
      </c>
      <c r="BI19" s="60"/>
      <c r="BJ19" s="61" t="e">
        <f>IF(ISNA(MATCH(CONCATENATE(BJ$2,$A19),'Výsledková listina'!$Q:$Q,0)),"",INDEX('Výsledková listina'!$B:$B,MATCH(CONCATENATE(BJ$2,$A19),'Výsledková listina'!$Q:$Q,0),1))</f>
        <v>#REF!</v>
      </c>
      <c r="BK19" s="4"/>
      <c r="BL19" s="42">
        <f t="shared" si="24"/>
      </c>
      <c r="BM19" s="57">
        <f t="shared" si="25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7">
        <f t="shared" si="11"/>
      </c>
      <c r="AE20" s="60"/>
      <c r="AF20" s="61" t="e">
        <f>IF(ISNA(MATCH(CONCATENATE(AF$2,$A20),'Výsledková listina'!$Q:$Q,0)),"",INDEX('Výsledková listina'!$B:$B,MATCH(CONCATENATE(AF$2,$A20),'Výsledková listina'!$Q:$Q,0),1))</f>
        <v>#REF!</v>
      </c>
      <c r="AG20" s="4"/>
      <c r="AH20" s="42">
        <f t="shared" si="12"/>
      </c>
      <c r="AI20" s="57">
        <f t="shared" si="13"/>
      </c>
      <c r="AJ20" s="60"/>
      <c r="AK20" s="61" t="e">
        <f>IF(ISNA(MATCH(CONCATENATE(AK$2,$A20),'Výsledková listina'!$Q:$Q,0)),"",INDEX('Výsledková listina'!$B:$B,MATCH(CONCATENATE(AK$2,$A20),'Výsledková listina'!$Q:$Q,0),1))</f>
        <v>#REF!</v>
      </c>
      <c r="AL20" s="4"/>
      <c r="AM20" s="42">
        <f t="shared" si="14"/>
      </c>
      <c r="AN20" s="57">
        <f t="shared" si="15"/>
      </c>
      <c r="AO20" s="60"/>
      <c r="AP20" s="61" t="e">
        <f>IF(ISNA(MATCH(CONCATENATE(AP$2,$A20),'Výsledková listina'!$Q:$Q,0)),"",INDEX('Výsledková listina'!$B:$B,MATCH(CONCATENATE(AP$2,$A20),'Výsledková listina'!$Q:$Q,0),1))</f>
        <v>#REF!</v>
      </c>
      <c r="AQ20" s="4"/>
      <c r="AR20" s="42">
        <f t="shared" si="16"/>
      </c>
      <c r="AS20" s="57">
        <f t="shared" si="17"/>
      </c>
      <c r="AT20" s="60"/>
      <c r="AU20" s="61" t="e">
        <f>IF(ISNA(MATCH(CONCATENATE(AU$2,$A20),'Výsledková listina'!$Q:$Q,0)),"",INDEX('Výsledková listina'!$B:$B,MATCH(CONCATENATE(AU$2,$A20),'Výsledková listina'!$Q:$Q,0),1))</f>
        <v>#REF!</v>
      </c>
      <c r="AV20" s="4"/>
      <c r="AW20" s="42">
        <f t="shared" si="18"/>
      </c>
      <c r="AX20" s="57">
        <f t="shared" si="19"/>
      </c>
      <c r="AY20" s="60"/>
      <c r="AZ20" s="61" t="e">
        <f>IF(ISNA(MATCH(CONCATENATE(AZ$2,$A20),'Výsledková listina'!$Q:$Q,0)),"",INDEX('Výsledková listina'!$B:$B,MATCH(CONCATENATE(AZ$2,$A20),'Výsledková listina'!$Q:$Q,0),1))</f>
        <v>#REF!</v>
      </c>
      <c r="BA20" s="4"/>
      <c r="BB20" s="42">
        <f t="shared" si="20"/>
      </c>
      <c r="BC20" s="57">
        <f t="shared" si="21"/>
      </c>
      <c r="BD20" s="60"/>
      <c r="BE20" s="61" t="e">
        <f>IF(ISNA(MATCH(CONCATENATE(BE$2,$A20),'Výsledková listina'!$Q:$Q,0)),"",INDEX('Výsledková listina'!$B:$B,MATCH(CONCATENATE(BE$2,$A20),'Výsledková listina'!$Q:$Q,0),1))</f>
        <v>#REF!</v>
      </c>
      <c r="BF20" s="4"/>
      <c r="BG20" s="42">
        <f t="shared" si="22"/>
      </c>
      <c r="BH20" s="57">
        <f t="shared" si="23"/>
      </c>
      <c r="BI20" s="60"/>
      <c r="BJ20" s="61" t="e">
        <f>IF(ISNA(MATCH(CONCATENATE(BJ$2,$A20),'Výsledková listina'!$Q:$Q,0)),"",INDEX('Výsledková listina'!$B:$B,MATCH(CONCATENATE(BJ$2,$A20),'Výsledková listina'!$Q:$Q,0),1))</f>
        <v>#REF!</v>
      </c>
      <c r="BK20" s="4"/>
      <c r="BL20" s="42">
        <f t="shared" si="24"/>
      </c>
      <c r="BM20" s="57">
        <f t="shared" si="25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7">
        <f t="shared" si="11"/>
      </c>
      <c r="AE21" s="60"/>
      <c r="AF21" s="61" t="e">
        <f>IF(ISNA(MATCH(CONCATENATE(AF$2,$A21),'Výsledková listina'!$Q:$Q,0)),"",INDEX('Výsledková listina'!$B:$B,MATCH(CONCATENATE(AF$2,$A21),'Výsledková listina'!$Q:$Q,0),1))</f>
        <v>#REF!</v>
      </c>
      <c r="AG21" s="4"/>
      <c r="AH21" s="42">
        <f t="shared" si="12"/>
      </c>
      <c r="AI21" s="57">
        <f t="shared" si="13"/>
      </c>
      <c r="AJ21" s="60"/>
      <c r="AK21" s="61" t="e">
        <f>IF(ISNA(MATCH(CONCATENATE(AK$2,$A21),'Výsledková listina'!$Q:$Q,0)),"",INDEX('Výsledková listina'!$B:$B,MATCH(CONCATENATE(AK$2,$A21),'Výsledková listina'!$Q:$Q,0),1))</f>
        <v>#REF!</v>
      </c>
      <c r="AL21" s="4"/>
      <c r="AM21" s="42">
        <f t="shared" si="14"/>
      </c>
      <c r="AN21" s="57">
        <f t="shared" si="15"/>
      </c>
      <c r="AO21" s="60"/>
      <c r="AP21" s="61" t="e">
        <f>IF(ISNA(MATCH(CONCATENATE(AP$2,$A21),'Výsledková listina'!$Q:$Q,0)),"",INDEX('Výsledková listina'!$B:$B,MATCH(CONCATENATE(AP$2,$A21),'Výsledková listina'!$Q:$Q,0),1))</f>
        <v>#REF!</v>
      </c>
      <c r="AQ21" s="4"/>
      <c r="AR21" s="42">
        <f t="shared" si="16"/>
      </c>
      <c r="AS21" s="57">
        <f t="shared" si="17"/>
      </c>
      <c r="AT21" s="60"/>
      <c r="AU21" s="61" t="e">
        <f>IF(ISNA(MATCH(CONCATENATE(AU$2,$A21),'Výsledková listina'!$Q:$Q,0)),"",INDEX('Výsledková listina'!$B:$B,MATCH(CONCATENATE(AU$2,$A21),'Výsledková listina'!$Q:$Q,0),1))</f>
        <v>#REF!</v>
      </c>
      <c r="AV21" s="4"/>
      <c r="AW21" s="42">
        <f t="shared" si="18"/>
      </c>
      <c r="AX21" s="57">
        <f t="shared" si="19"/>
      </c>
      <c r="AY21" s="60"/>
      <c r="AZ21" s="61" t="e">
        <f>IF(ISNA(MATCH(CONCATENATE(AZ$2,$A21),'Výsledková listina'!$Q:$Q,0)),"",INDEX('Výsledková listina'!$B:$B,MATCH(CONCATENATE(AZ$2,$A21),'Výsledková listina'!$Q:$Q,0),1))</f>
        <v>#REF!</v>
      </c>
      <c r="BA21" s="4"/>
      <c r="BB21" s="42">
        <f t="shared" si="20"/>
      </c>
      <c r="BC21" s="57">
        <f t="shared" si="21"/>
      </c>
      <c r="BD21" s="60"/>
      <c r="BE21" s="61" t="e">
        <f>IF(ISNA(MATCH(CONCATENATE(BE$2,$A21),'Výsledková listina'!$Q:$Q,0)),"",INDEX('Výsledková listina'!$B:$B,MATCH(CONCATENATE(BE$2,$A21),'Výsledková listina'!$Q:$Q,0),1))</f>
        <v>#REF!</v>
      </c>
      <c r="BF21" s="4"/>
      <c r="BG21" s="42">
        <f t="shared" si="22"/>
      </c>
      <c r="BH21" s="57">
        <f t="shared" si="23"/>
      </c>
      <c r="BI21" s="60"/>
      <c r="BJ21" s="61" t="e">
        <f>IF(ISNA(MATCH(CONCATENATE(BJ$2,$A21),'Výsledková listina'!$Q:$Q,0)),"",INDEX('Výsledková listina'!$B:$B,MATCH(CONCATENATE(BJ$2,$A21),'Výsledková listina'!$Q:$Q,0),1))</f>
        <v>#REF!</v>
      </c>
      <c r="BK21" s="4"/>
      <c r="BL21" s="42">
        <f t="shared" si="24"/>
      </c>
      <c r="BM21" s="57">
        <f t="shared" si="25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7">
        <f t="shared" si="11"/>
      </c>
      <c r="AE22" s="60"/>
      <c r="AF22" s="61" t="e">
        <f>IF(ISNA(MATCH(CONCATENATE(AF$2,$A22),'Výsledková listina'!$Q:$Q,0)),"",INDEX('Výsledková listina'!$B:$B,MATCH(CONCATENATE(AF$2,$A22),'Výsledková listina'!$Q:$Q,0),1))</f>
        <v>#REF!</v>
      </c>
      <c r="AG22" s="4"/>
      <c r="AH22" s="42">
        <f t="shared" si="12"/>
      </c>
      <c r="AI22" s="57">
        <f t="shared" si="13"/>
      </c>
      <c r="AJ22" s="60"/>
      <c r="AK22" s="61" t="e">
        <f>IF(ISNA(MATCH(CONCATENATE(AK$2,$A22),'Výsledková listina'!$Q:$Q,0)),"",INDEX('Výsledková listina'!$B:$B,MATCH(CONCATENATE(AK$2,$A22),'Výsledková listina'!$Q:$Q,0),1))</f>
        <v>#REF!</v>
      </c>
      <c r="AL22" s="4"/>
      <c r="AM22" s="42">
        <f t="shared" si="14"/>
      </c>
      <c r="AN22" s="57">
        <f t="shared" si="15"/>
      </c>
      <c r="AO22" s="60"/>
      <c r="AP22" s="61" t="e">
        <f>IF(ISNA(MATCH(CONCATENATE(AP$2,$A22),'Výsledková listina'!$Q:$Q,0)),"",INDEX('Výsledková listina'!$B:$B,MATCH(CONCATENATE(AP$2,$A22),'Výsledková listina'!$Q:$Q,0),1))</f>
        <v>#REF!</v>
      </c>
      <c r="AQ22" s="4"/>
      <c r="AR22" s="42">
        <f t="shared" si="16"/>
      </c>
      <c r="AS22" s="57">
        <f t="shared" si="17"/>
      </c>
      <c r="AT22" s="60"/>
      <c r="AU22" s="61" t="e">
        <f>IF(ISNA(MATCH(CONCATENATE(AU$2,$A22),'Výsledková listina'!$Q:$Q,0)),"",INDEX('Výsledková listina'!$B:$B,MATCH(CONCATENATE(AU$2,$A22),'Výsledková listina'!$Q:$Q,0),1))</f>
        <v>#REF!</v>
      </c>
      <c r="AV22" s="4"/>
      <c r="AW22" s="42">
        <f t="shared" si="18"/>
      </c>
      <c r="AX22" s="57">
        <f t="shared" si="19"/>
      </c>
      <c r="AY22" s="60"/>
      <c r="AZ22" s="61" t="e">
        <f>IF(ISNA(MATCH(CONCATENATE(AZ$2,$A22),'Výsledková listina'!$Q:$Q,0)),"",INDEX('Výsledková listina'!$B:$B,MATCH(CONCATENATE(AZ$2,$A22),'Výsledková listina'!$Q:$Q,0),1))</f>
        <v>#REF!</v>
      </c>
      <c r="BA22" s="4"/>
      <c r="BB22" s="42">
        <f t="shared" si="20"/>
      </c>
      <c r="BC22" s="57">
        <f t="shared" si="21"/>
      </c>
      <c r="BD22" s="60"/>
      <c r="BE22" s="61" t="e">
        <f>IF(ISNA(MATCH(CONCATENATE(BE$2,$A22),'Výsledková listina'!$Q:$Q,0)),"",INDEX('Výsledková listina'!$B:$B,MATCH(CONCATENATE(BE$2,$A22),'Výsledková listina'!$Q:$Q,0),1))</f>
        <v>#REF!</v>
      </c>
      <c r="BF22" s="4"/>
      <c r="BG22" s="42">
        <f t="shared" si="22"/>
      </c>
      <c r="BH22" s="57">
        <f t="shared" si="23"/>
      </c>
      <c r="BI22" s="60"/>
      <c r="BJ22" s="61" t="e">
        <f>IF(ISNA(MATCH(CONCATENATE(BJ$2,$A22),'Výsledková listina'!$Q:$Q,0)),"",INDEX('Výsledková listina'!$B:$B,MATCH(CONCATENATE(BJ$2,$A22),'Výsledková listina'!$Q:$Q,0),1))</f>
        <v>#REF!</v>
      </c>
      <c r="BK22" s="4"/>
      <c r="BL22" s="42">
        <f t="shared" si="24"/>
      </c>
      <c r="BM22" s="57">
        <f t="shared" si="25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7">
        <f t="shared" si="11"/>
      </c>
      <c r="AE23" s="60"/>
      <c r="AF23" s="61" t="e">
        <f>IF(ISNA(MATCH(CONCATENATE(AF$2,$A23),'Výsledková listina'!$Q:$Q,0)),"",INDEX('Výsledková listina'!$B:$B,MATCH(CONCATENATE(AF$2,$A23),'Výsledková listina'!$Q:$Q,0),1))</f>
        <v>#REF!</v>
      </c>
      <c r="AG23" s="4"/>
      <c r="AH23" s="42">
        <f t="shared" si="12"/>
      </c>
      <c r="AI23" s="57">
        <f t="shared" si="13"/>
      </c>
      <c r="AJ23" s="60"/>
      <c r="AK23" s="61" t="e">
        <f>IF(ISNA(MATCH(CONCATENATE(AK$2,$A23),'Výsledková listina'!$Q:$Q,0)),"",INDEX('Výsledková listina'!$B:$B,MATCH(CONCATENATE(AK$2,$A23),'Výsledková listina'!$Q:$Q,0),1))</f>
        <v>#REF!</v>
      </c>
      <c r="AL23" s="4"/>
      <c r="AM23" s="42">
        <f t="shared" si="14"/>
      </c>
      <c r="AN23" s="57">
        <f t="shared" si="15"/>
      </c>
      <c r="AO23" s="60"/>
      <c r="AP23" s="61" t="e">
        <f>IF(ISNA(MATCH(CONCATENATE(AP$2,$A23),'Výsledková listina'!$Q:$Q,0)),"",INDEX('Výsledková listina'!$B:$B,MATCH(CONCATENATE(AP$2,$A23),'Výsledková listina'!$Q:$Q,0),1))</f>
        <v>#REF!</v>
      </c>
      <c r="AQ23" s="4"/>
      <c r="AR23" s="42">
        <f t="shared" si="16"/>
      </c>
      <c r="AS23" s="57">
        <f t="shared" si="17"/>
      </c>
      <c r="AT23" s="60"/>
      <c r="AU23" s="61" t="e">
        <f>IF(ISNA(MATCH(CONCATENATE(AU$2,$A23),'Výsledková listina'!$Q:$Q,0)),"",INDEX('Výsledková listina'!$B:$B,MATCH(CONCATENATE(AU$2,$A23),'Výsledková listina'!$Q:$Q,0),1))</f>
        <v>#REF!</v>
      </c>
      <c r="AV23" s="4"/>
      <c r="AW23" s="42">
        <f t="shared" si="18"/>
      </c>
      <c r="AX23" s="57">
        <f t="shared" si="19"/>
      </c>
      <c r="AY23" s="60"/>
      <c r="AZ23" s="61" t="e">
        <f>IF(ISNA(MATCH(CONCATENATE(AZ$2,$A23),'Výsledková listina'!$Q:$Q,0)),"",INDEX('Výsledková listina'!$B:$B,MATCH(CONCATENATE(AZ$2,$A23),'Výsledková listina'!$Q:$Q,0),1))</f>
        <v>#REF!</v>
      </c>
      <c r="BA23" s="4"/>
      <c r="BB23" s="42">
        <f t="shared" si="20"/>
      </c>
      <c r="BC23" s="57">
        <f t="shared" si="21"/>
      </c>
      <c r="BD23" s="60"/>
      <c r="BE23" s="61" t="e">
        <f>IF(ISNA(MATCH(CONCATENATE(BE$2,$A23),'Výsledková listina'!$Q:$Q,0)),"",INDEX('Výsledková listina'!$B:$B,MATCH(CONCATENATE(BE$2,$A23),'Výsledková listina'!$Q:$Q,0),1))</f>
        <v>#REF!</v>
      </c>
      <c r="BF23" s="4"/>
      <c r="BG23" s="42">
        <f t="shared" si="22"/>
      </c>
      <c r="BH23" s="57">
        <f t="shared" si="23"/>
      </c>
      <c r="BI23" s="60"/>
      <c r="BJ23" s="61" t="e">
        <f>IF(ISNA(MATCH(CONCATENATE(BJ$2,$A23),'Výsledková listina'!$Q:$Q,0)),"",INDEX('Výsledková listina'!$B:$B,MATCH(CONCATENATE(BJ$2,$A23),'Výsledková listina'!$Q:$Q,0),1))</f>
        <v>#REF!</v>
      </c>
      <c r="BK23" s="4"/>
      <c r="BL23" s="42">
        <f t="shared" si="24"/>
      </c>
      <c r="BM23" s="57">
        <f t="shared" si="25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7">
        <f t="shared" si="11"/>
      </c>
      <c r="AE24" s="60"/>
      <c r="AF24" s="61" t="e">
        <f>IF(ISNA(MATCH(CONCATENATE(AF$2,$A24),'Výsledková listina'!$Q:$Q,0)),"",INDEX('Výsledková listina'!$B:$B,MATCH(CONCATENATE(AF$2,$A24),'Výsledková listina'!$Q:$Q,0),1))</f>
        <v>#REF!</v>
      </c>
      <c r="AG24" s="4"/>
      <c r="AH24" s="42">
        <f t="shared" si="12"/>
      </c>
      <c r="AI24" s="57">
        <f t="shared" si="13"/>
      </c>
      <c r="AJ24" s="60"/>
      <c r="AK24" s="61" t="e">
        <f>IF(ISNA(MATCH(CONCATENATE(AK$2,$A24),'Výsledková listina'!$Q:$Q,0)),"",INDEX('Výsledková listina'!$B:$B,MATCH(CONCATENATE(AK$2,$A24),'Výsledková listina'!$Q:$Q,0),1))</f>
        <v>#REF!</v>
      </c>
      <c r="AL24" s="4"/>
      <c r="AM24" s="42">
        <f t="shared" si="14"/>
      </c>
      <c r="AN24" s="57">
        <f t="shared" si="15"/>
      </c>
      <c r="AO24" s="60"/>
      <c r="AP24" s="61" t="e">
        <f>IF(ISNA(MATCH(CONCATENATE(AP$2,$A24),'Výsledková listina'!$Q:$Q,0)),"",INDEX('Výsledková listina'!$B:$B,MATCH(CONCATENATE(AP$2,$A24),'Výsledková listina'!$Q:$Q,0),1))</f>
        <v>#REF!</v>
      </c>
      <c r="AQ24" s="4"/>
      <c r="AR24" s="42">
        <f t="shared" si="16"/>
      </c>
      <c r="AS24" s="57">
        <f t="shared" si="17"/>
      </c>
      <c r="AT24" s="60"/>
      <c r="AU24" s="61" t="e">
        <f>IF(ISNA(MATCH(CONCATENATE(AU$2,$A24),'Výsledková listina'!$Q:$Q,0)),"",INDEX('Výsledková listina'!$B:$B,MATCH(CONCATENATE(AU$2,$A24),'Výsledková listina'!$Q:$Q,0),1))</f>
        <v>#REF!</v>
      </c>
      <c r="AV24" s="4"/>
      <c r="AW24" s="42">
        <f t="shared" si="18"/>
      </c>
      <c r="AX24" s="57">
        <f t="shared" si="19"/>
      </c>
      <c r="AY24" s="60"/>
      <c r="AZ24" s="61" t="e">
        <f>IF(ISNA(MATCH(CONCATENATE(AZ$2,$A24),'Výsledková listina'!$Q:$Q,0)),"",INDEX('Výsledková listina'!$B:$B,MATCH(CONCATENATE(AZ$2,$A24),'Výsledková listina'!$Q:$Q,0),1))</f>
        <v>#REF!</v>
      </c>
      <c r="BA24" s="4"/>
      <c r="BB24" s="42">
        <f t="shared" si="20"/>
      </c>
      <c r="BC24" s="57">
        <f t="shared" si="21"/>
      </c>
      <c r="BD24" s="60"/>
      <c r="BE24" s="61" t="e">
        <f>IF(ISNA(MATCH(CONCATENATE(BE$2,$A24),'Výsledková listina'!$Q:$Q,0)),"",INDEX('Výsledková listina'!$B:$B,MATCH(CONCATENATE(BE$2,$A24),'Výsledková listina'!$Q:$Q,0),1))</f>
        <v>#REF!</v>
      </c>
      <c r="BF24" s="4"/>
      <c r="BG24" s="42">
        <f t="shared" si="22"/>
      </c>
      <c r="BH24" s="57">
        <f t="shared" si="23"/>
      </c>
      <c r="BI24" s="60"/>
      <c r="BJ24" s="61" t="e">
        <f>IF(ISNA(MATCH(CONCATENATE(BJ$2,$A24),'Výsledková listina'!$Q:$Q,0)),"",INDEX('Výsledková listina'!$B:$B,MATCH(CONCATENATE(BJ$2,$A24),'Výsledková listina'!$Q:$Q,0),1))</f>
        <v>#REF!</v>
      </c>
      <c r="BK24" s="4"/>
      <c r="BL24" s="42">
        <f t="shared" si="24"/>
      </c>
      <c r="BM24" s="57">
        <f t="shared" si="25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7">
        <f t="shared" si="11"/>
      </c>
      <c r="AE25" s="60"/>
      <c r="AF25" s="61" t="e">
        <f>IF(ISNA(MATCH(CONCATENATE(AF$2,$A25),'Výsledková listina'!$Q:$Q,0)),"",INDEX('Výsledková listina'!$B:$B,MATCH(CONCATENATE(AF$2,$A25),'Výsledková listina'!$Q:$Q,0),1))</f>
        <v>#REF!</v>
      </c>
      <c r="AG25" s="4"/>
      <c r="AH25" s="42">
        <f t="shared" si="12"/>
      </c>
      <c r="AI25" s="57">
        <f t="shared" si="13"/>
      </c>
      <c r="AJ25" s="60"/>
      <c r="AK25" s="61" t="e">
        <f>IF(ISNA(MATCH(CONCATENATE(AK$2,$A25),'Výsledková listina'!$Q:$Q,0)),"",INDEX('Výsledková listina'!$B:$B,MATCH(CONCATENATE(AK$2,$A25),'Výsledková listina'!$Q:$Q,0),1))</f>
        <v>#REF!</v>
      </c>
      <c r="AL25" s="4"/>
      <c r="AM25" s="42">
        <f t="shared" si="14"/>
      </c>
      <c r="AN25" s="57">
        <f t="shared" si="15"/>
      </c>
      <c r="AO25" s="60"/>
      <c r="AP25" s="61" t="e">
        <f>IF(ISNA(MATCH(CONCATENATE(AP$2,$A25),'Výsledková listina'!$Q:$Q,0)),"",INDEX('Výsledková listina'!$B:$B,MATCH(CONCATENATE(AP$2,$A25),'Výsledková listina'!$Q:$Q,0),1))</f>
        <v>#REF!</v>
      </c>
      <c r="AQ25" s="4"/>
      <c r="AR25" s="42">
        <f t="shared" si="16"/>
      </c>
      <c r="AS25" s="57">
        <f t="shared" si="17"/>
      </c>
      <c r="AT25" s="60"/>
      <c r="AU25" s="61" t="e">
        <f>IF(ISNA(MATCH(CONCATENATE(AU$2,$A25),'Výsledková listina'!$Q:$Q,0)),"",INDEX('Výsledková listina'!$B:$B,MATCH(CONCATENATE(AU$2,$A25),'Výsledková listina'!$Q:$Q,0),1))</f>
        <v>#REF!</v>
      </c>
      <c r="AV25" s="4"/>
      <c r="AW25" s="42">
        <f t="shared" si="18"/>
      </c>
      <c r="AX25" s="57">
        <f t="shared" si="19"/>
      </c>
      <c r="AY25" s="60"/>
      <c r="AZ25" s="61" t="e">
        <f>IF(ISNA(MATCH(CONCATENATE(AZ$2,$A25),'Výsledková listina'!$Q:$Q,0)),"",INDEX('Výsledková listina'!$B:$B,MATCH(CONCATENATE(AZ$2,$A25),'Výsledková listina'!$Q:$Q,0),1))</f>
        <v>#REF!</v>
      </c>
      <c r="BA25" s="4"/>
      <c r="BB25" s="42">
        <f t="shared" si="20"/>
      </c>
      <c r="BC25" s="57">
        <f t="shared" si="21"/>
      </c>
      <c r="BD25" s="60"/>
      <c r="BE25" s="61" t="e">
        <f>IF(ISNA(MATCH(CONCATENATE(BE$2,$A25),'Výsledková listina'!$Q:$Q,0)),"",INDEX('Výsledková listina'!$B:$B,MATCH(CONCATENATE(BE$2,$A25),'Výsledková listina'!$Q:$Q,0),1))</f>
        <v>#REF!</v>
      </c>
      <c r="BF25" s="4"/>
      <c r="BG25" s="42">
        <f t="shared" si="22"/>
      </c>
      <c r="BH25" s="57">
        <f t="shared" si="23"/>
      </c>
      <c r="BI25" s="60"/>
      <c r="BJ25" s="61" t="e">
        <f>IF(ISNA(MATCH(CONCATENATE(BJ$2,$A25),'Výsledková listina'!$Q:$Q,0)),"",INDEX('Výsledková listina'!$B:$B,MATCH(CONCATENATE(BJ$2,$A25),'Výsledková listina'!$Q:$Q,0),1))</f>
        <v>#REF!</v>
      </c>
      <c r="BK25" s="4"/>
      <c r="BL25" s="42">
        <f t="shared" si="24"/>
      </c>
      <c r="BM25" s="57">
        <f t="shared" si="25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7">
        <f t="shared" si="11"/>
      </c>
      <c r="AE26" s="60"/>
      <c r="AF26" s="61" t="e">
        <f>IF(ISNA(MATCH(CONCATENATE(AF$2,$A26),'Výsledková listina'!$Q:$Q,0)),"",INDEX('Výsledková listina'!$B:$B,MATCH(CONCATENATE(AF$2,$A26),'Výsledková listina'!$Q:$Q,0),1))</f>
        <v>#REF!</v>
      </c>
      <c r="AG26" s="4"/>
      <c r="AH26" s="42">
        <f t="shared" si="12"/>
      </c>
      <c r="AI26" s="57">
        <f t="shared" si="13"/>
      </c>
      <c r="AJ26" s="60"/>
      <c r="AK26" s="61" t="e">
        <f>IF(ISNA(MATCH(CONCATENATE(AK$2,$A26),'Výsledková listina'!$Q:$Q,0)),"",INDEX('Výsledková listina'!$B:$B,MATCH(CONCATENATE(AK$2,$A26),'Výsledková listina'!$Q:$Q,0),1))</f>
        <v>#REF!</v>
      </c>
      <c r="AL26" s="4"/>
      <c r="AM26" s="42">
        <f t="shared" si="14"/>
      </c>
      <c r="AN26" s="57">
        <f t="shared" si="15"/>
      </c>
      <c r="AO26" s="60"/>
      <c r="AP26" s="61" t="e">
        <f>IF(ISNA(MATCH(CONCATENATE(AP$2,$A26),'Výsledková listina'!$Q:$Q,0)),"",INDEX('Výsledková listina'!$B:$B,MATCH(CONCATENATE(AP$2,$A26),'Výsledková listina'!$Q:$Q,0),1))</f>
        <v>#REF!</v>
      </c>
      <c r="AQ26" s="4"/>
      <c r="AR26" s="42">
        <f t="shared" si="16"/>
      </c>
      <c r="AS26" s="57">
        <f t="shared" si="17"/>
      </c>
      <c r="AT26" s="60"/>
      <c r="AU26" s="61" t="e">
        <f>IF(ISNA(MATCH(CONCATENATE(AU$2,$A26),'Výsledková listina'!$Q:$Q,0)),"",INDEX('Výsledková listina'!$B:$B,MATCH(CONCATENATE(AU$2,$A26),'Výsledková listina'!$Q:$Q,0),1))</f>
        <v>#REF!</v>
      </c>
      <c r="AV26" s="4"/>
      <c r="AW26" s="42">
        <f t="shared" si="18"/>
      </c>
      <c r="AX26" s="57">
        <f t="shared" si="19"/>
      </c>
      <c r="AY26" s="60"/>
      <c r="AZ26" s="61" t="e">
        <f>IF(ISNA(MATCH(CONCATENATE(AZ$2,$A26),'Výsledková listina'!$Q:$Q,0)),"",INDEX('Výsledková listina'!$B:$B,MATCH(CONCATENATE(AZ$2,$A26),'Výsledková listina'!$Q:$Q,0),1))</f>
        <v>#REF!</v>
      </c>
      <c r="BA26" s="4"/>
      <c r="BB26" s="42">
        <f t="shared" si="20"/>
      </c>
      <c r="BC26" s="57">
        <f t="shared" si="21"/>
      </c>
      <c r="BD26" s="60"/>
      <c r="BE26" s="61" t="e">
        <f>IF(ISNA(MATCH(CONCATENATE(BE$2,$A26),'Výsledková listina'!$Q:$Q,0)),"",INDEX('Výsledková listina'!$B:$B,MATCH(CONCATENATE(BE$2,$A26),'Výsledková listina'!$Q:$Q,0),1))</f>
        <v>#REF!</v>
      </c>
      <c r="BF26" s="4"/>
      <c r="BG26" s="42">
        <f t="shared" si="22"/>
      </c>
      <c r="BH26" s="57">
        <f t="shared" si="23"/>
      </c>
      <c r="BI26" s="60"/>
      <c r="BJ26" s="61" t="e">
        <f>IF(ISNA(MATCH(CONCATENATE(BJ$2,$A26),'Výsledková listina'!$Q:$Q,0)),"",INDEX('Výsledková listina'!$B:$B,MATCH(CONCATENATE(BJ$2,$A26),'Výsledková listina'!$Q:$Q,0),1))</f>
        <v>#REF!</v>
      </c>
      <c r="BK26" s="4"/>
      <c r="BL26" s="42">
        <f t="shared" si="24"/>
      </c>
      <c r="BM26" s="57">
        <f t="shared" si="25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7">
        <f t="shared" si="11"/>
      </c>
      <c r="AE27" s="60"/>
      <c r="AF27" s="61" t="e">
        <f>IF(ISNA(MATCH(CONCATENATE(AF$2,$A27),'Výsledková listina'!$Q:$Q,0)),"",INDEX('Výsledková listina'!$B:$B,MATCH(CONCATENATE(AF$2,$A27),'Výsledková listina'!$Q:$Q,0),1))</f>
        <v>#REF!</v>
      </c>
      <c r="AG27" s="4"/>
      <c r="AH27" s="42">
        <f t="shared" si="12"/>
      </c>
      <c r="AI27" s="57">
        <f t="shared" si="13"/>
      </c>
      <c r="AJ27" s="60"/>
      <c r="AK27" s="61" t="e">
        <f>IF(ISNA(MATCH(CONCATENATE(AK$2,$A27),'Výsledková listina'!$Q:$Q,0)),"",INDEX('Výsledková listina'!$B:$B,MATCH(CONCATENATE(AK$2,$A27),'Výsledková listina'!$Q:$Q,0),1))</f>
        <v>#REF!</v>
      </c>
      <c r="AL27" s="4"/>
      <c r="AM27" s="42">
        <f t="shared" si="14"/>
      </c>
      <c r="AN27" s="57">
        <f t="shared" si="15"/>
      </c>
      <c r="AO27" s="60"/>
      <c r="AP27" s="61" t="e">
        <f>IF(ISNA(MATCH(CONCATENATE(AP$2,$A27),'Výsledková listina'!$Q:$Q,0)),"",INDEX('Výsledková listina'!$B:$B,MATCH(CONCATENATE(AP$2,$A27),'Výsledková listina'!$Q:$Q,0),1))</f>
        <v>#REF!</v>
      </c>
      <c r="AQ27" s="4"/>
      <c r="AR27" s="42">
        <f t="shared" si="16"/>
      </c>
      <c r="AS27" s="57">
        <f t="shared" si="17"/>
      </c>
      <c r="AT27" s="60"/>
      <c r="AU27" s="61" t="e">
        <f>IF(ISNA(MATCH(CONCATENATE(AU$2,$A27),'Výsledková listina'!$Q:$Q,0)),"",INDEX('Výsledková listina'!$B:$B,MATCH(CONCATENATE(AU$2,$A27),'Výsledková listina'!$Q:$Q,0),1))</f>
        <v>#REF!</v>
      </c>
      <c r="AV27" s="4"/>
      <c r="AW27" s="42">
        <f t="shared" si="18"/>
      </c>
      <c r="AX27" s="57">
        <f t="shared" si="19"/>
      </c>
      <c r="AY27" s="60"/>
      <c r="AZ27" s="61" t="e">
        <f>IF(ISNA(MATCH(CONCATENATE(AZ$2,$A27),'Výsledková listina'!$Q:$Q,0)),"",INDEX('Výsledková listina'!$B:$B,MATCH(CONCATENATE(AZ$2,$A27),'Výsledková listina'!$Q:$Q,0),1))</f>
        <v>#REF!</v>
      </c>
      <c r="BA27" s="4"/>
      <c r="BB27" s="42">
        <f t="shared" si="20"/>
      </c>
      <c r="BC27" s="57">
        <f t="shared" si="21"/>
      </c>
      <c r="BD27" s="60"/>
      <c r="BE27" s="61" t="e">
        <f>IF(ISNA(MATCH(CONCATENATE(BE$2,$A27),'Výsledková listina'!$Q:$Q,0)),"",INDEX('Výsledková listina'!$B:$B,MATCH(CONCATENATE(BE$2,$A27),'Výsledková listina'!$Q:$Q,0),1))</f>
        <v>#REF!</v>
      </c>
      <c r="BF27" s="4"/>
      <c r="BG27" s="42">
        <f t="shared" si="22"/>
      </c>
      <c r="BH27" s="57">
        <f t="shared" si="23"/>
      </c>
      <c r="BI27" s="60"/>
      <c r="BJ27" s="61" t="e">
        <f>IF(ISNA(MATCH(CONCATENATE(BJ$2,$A27),'Výsledková listina'!$Q:$Q,0)),"",INDEX('Výsledková listina'!$B:$B,MATCH(CONCATENATE(BJ$2,$A27),'Výsledková listina'!$Q:$Q,0),1))</f>
        <v>#REF!</v>
      </c>
      <c r="BK27" s="4"/>
      <c r="BL27" s="42">
        <f t="shared" si="24"/>
      </c>
      <c r="BM27" s="57">
        <f t="shared" si="25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3">
        <f t="shared" si="11"/>
      </c>
      <c r="AE28" s="64"/>
      <c r="AF28" s="62" t="e">
        <f>IF(ISNA(MATCH(CONCATENATE(AF$2,$A28),'Výsledková listina'!$Q:$Q,0)),"",INDEX('Výsledková listina'!$B:$B,MATCH(CONCATENATE(AF$2,$A28),'Výsledková listina'!$Q:$Q,0),1))</f>
        <v>#REF!</v>
      </c>
      <c r="AG28" s="7"/>
      <c r="AH28" s="43">
        <f t="shared" si="12"/>
      </c>
      <c r="AI28" s="63">
        <f t="shared" si="13"/>
      </c>
      <c r="AJ28" s="64"/>
      <c r="AK28" s="62" t="e">
        <f>IF(ISNA(MATCH(CONCATENATE(AK$2,$A28),'Výsledková listina'!$Q:$Q,0)),"",INDEX('Výsledková listina'!$B:$B,MATCH(CONCATENATE(AK$2,$A28),'Výsledková listina'!$Q:$Q,0),1))</f>
        <v>#REF!</v>
      </c>
      <c r="AL28" s="7"/>
      <c r="AM28" s="43">
        <f t="shared" si="14"/>
      </c>
      <c r="AN28" s="63">
        <f t="shared" si="15"/>
      </c>
      <c r="AO28" s="64"/>
      <c r="AP28" s="62" t="e">
        <f>IF(ISNA(MATCH(CONCATENATE(AP$2,$A28),'Výsledková listina'!$Q:$Q,0)),"",INDEX('Výsledková listina'!$B:$B,MATCH(CONCATENATE(AP$2,$A28),'Výsledková listina'!$Q:$Q,0),1))</f>
        <v>#REF!</v>
      </c>
      <c r="AQ28" s="7"/>
      <c r="AR28" s="43">
        <f t="shared" si="16"/>
      </c>
      <c r="AS28" s="63">
        <f t="shared" si="17"/>
      </c>
      <c r="AT28" s="64"/>
      <c r="AU28" s="62" t="e">
        <f>IF(ISNA(MATCH(CONCATENATE(AU$2,$A28),'Výsledková listina'!$Q:$Q,0)),"",INDEX('Výsledková listina'!$B:$B,MATCH(CONCATENATE(AU$2,$A28),'Výsledková listina'!$Q:$Q,0),1))</f>
        <v>#REF!</v>
      </c>
      <c r="AV28" s="7"/>
      <c r="AW28" s="43">
        <f t="shared" si="18"/>
      </c>
      <c r="AX28" s="63">
        <f t="shared" si="19"/>
      </c>
      <c r="AY28" s="64"/>
      <c r="AZ28" s="62" t="e">
        <f>IF(ISNA(MATCH(CONCATENATE(AZ$2,$A28),'Výsledková listina'!$Q:$Q,0)),"",INDEX('Výsledková listina'!$B:$B,MATCH(CONCATENATE(AZ$2,$A28),'Výsledková listina'!$Q:$Q,0),1))</f>
        <v>#REF!</v>
      </c>
      <c r="BA28" s="7"/>
      <c r="BB28" s="43">
        <f t="shared" si="20"/>
      </c>
      <c r="BC28" s="63">
        <f t="shared" si="21"/>
      </c>
      <c r="BD28" s="64"/>
      <c r="BE28" s="62" t="e">
        <f>IF(ISNA(MATCH(CONCATENATE(BE$2,$A28),'Výsledková listina'!$Q:$Q,0)),"",INDEX('Výsledková listina'!$B:$B,MATCH(CONCATENATE(BE$2,$A28),'Výsledková listina'!$Q:$Q,0),1))</f>
        <v>#REF!</v>
      </c>
      <c r="BF28" s="7"/>
      <c r="BG28" s="43">
        <f t="shared" si="22"/>
      </c>
      <c r="BH28" s="63">
        <f t="shared" si="23"/>
      </c>
      <c r="BI28" s="64"/>
      <c r="BJ28" s="62" t="e">
        <f>IF(ISNA(MATCH(CONCATENATE(BJ$2,$A28),'Výsledková listina'!$Q:$Q,0)),"",INDEX('Výsledková listina'!$B:$B,MATCH(CONCATENATE(BJ$2,$A28),'Výsledková listina'!$Q:$Q,0),1))</f>
        <v>#REF!</v>
      </c>
      <c r="BK28" s="7"/>
      <c r="BL28" s="43">
        <f t="shared" si="24"/>
      </c>
      <c r="BM28" s="63">
        <f t="shared" si="25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AA1:AE1"/>
    <mergeCell ref="AF1:AJ1"/>
    <mergeCell ref="V2:Z2"/>
    <mergeCell ref="G1:K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" sqref="C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91" t="s">
        <v>13</v>
      </c>
      <c r="B1" s="188" t="s">
        <v>28</v>
      </c>
      <c r="C1" s="189"/>
      <c r="D1" s="189"/>
      <c r="E1" s="189"/>
      <c r="F1" s="190"/>
      <c r="G1" s="188" t="s">
        <v>28</v>
      </c>
      <c r="H1" s="189"/>
      <c r="I1" s="189"/>
      <c r="J1" s="189"/>
      <c r="K1" s="190"/>
      <c r="L1" s="188" t="s">
        <v>28</v>
      </c>
      <c r="M1" s="189"/>
      <c r="N1" s="189"/>
      <c r="O1" s="189"/>
      <c r="P1" s="190"/>
      <c r="Q1" s="188" t="s">
        <v>28</v>
      </c>
      <c r="R1" s="189"/>
      <c r="S1" s="189"/>
      <c r="T1" s="189"/>
      <c r="U1" s="190"/>
      <c r="V1" s="188" t="s">
        <v>28</v>
      </c>
      <c r="W1" s="189"/>
      <c r="X1" s="189"/>
      <c r="Y1" s="189"/>
      <c r="Z1" s="190"/>
      <c r="AA1" s="188" t="s">
        <v>28</v>
      </c>
      <c r="AB1" s="189"/>
      <c r="AC1" s="189"/>
      <c r="AD1" s="189"/>
      <c r="AE1" s="190"/>
      <c r="AF1" s="188" t="s">
        <v>28</v>
      </c>
      <c r="AG1" s="189"/>
      <c r="AH1" s="189"/>
      <c r="AI1" s="189"/>
      <c r="AJ1" s="190"/>
      <c r="AK1" s="188" t="s">
        <v>28</v>
      </c>
      <c r="AL1" s="189"/>
      <c r="AM1" s="189"/>
      <c r="AN1" s="189"/>
      <c r="AO1" s="190"/>
      <c r="AP1" s="188" t="s">
        <v>28</v>
      </c>
      <c r="AQ1" s="189"/>
      <c r="AR1" s="189"/>
      <c r="AS1" s="189"/>
      <c r="AT1" s="190"/>
      <c r="AU1" s="188" t="s">
        <v>28</v>
      </c>
      <c r="AV1" s="189"/>
      <c r="AW1" s="189"/>
      <c r="AX1" s="189"/>
      <c r="AY1" s="190"/>
      <c r="AZ1" s="188" t="s">
        <v>28</v>
      </c>
      <c r="BA1" s="189"/>
      <c r="BB1" s="189"/>
      <c r="BC1" s="189"/>
      <c r="BD1" s="190"/>
      <c r="BE1" s="188" t="s">
        <v>28</v>
      </c>
      <c r="BF1" s="189"/>
      <c r="BG1" s="189"/>
      <c r="BH1" s="189"/>
      <c r="BI1" s="190"/>
      <c r="BJ1" s="188" t="s">
        <v>28</v>
      </c>
      <c r="BK1" s="189"/>
      <c r="BL1" s="189"/>
      <c r="BM1" s="189"/>
      <c r="BN1" s="190"/>
    </row>
    <row r="2" spans="1:137" s="8" customFormat="1" ht="16.5" customHeight="1" thickBot="1">
      <c r="A2" s="192"/>
      <c r="B2" s="194" t="str">
        <f>'1. závod'!B2:E2</f>
        <v>A</v>
      </c>
      <c r="C2" s="195"/>
      <c r="D2" s="195"/>
      <c r="E2" s="195"/>
      <c r="F2" s="196"/>
      <c r="G2" s="194" t="str">
        <f>IF(ISBLANK('Základní list'!$A12),"",'Základní list'!$A12)</f>
        <v>B</v>
      </c>
      <c r="H2" s="195"/>
      <c r="I2" s="195"/>
      <c r="J2" s="195"/>
      <c r="K2" s="196"/>
      <c r="L2" s="194" t="str">
        <f>IF(ISBLANK('Základní list'!$A13),"",'Základní list'!$A13)</f>
        <v>C</v>
      </c>
      <c r="M2" s="195"/>
      <c r="N2" s="195"/>
      <c r="O2" s="195"/>
      <c r="P2" s="196"/>
      <c r="Q2" s="194" t="str">
        <f>IF(ISBLANK('Základní list'!$A14),"",'Základní list'!$A14)</f>
        <v>D</v>
      </c>
      <c r="R2" s="195"/>
      <c r="S2" s="195"/>
      <c r="T2" s="195"/>
      <c r="U2" s="196"/>
      <c r="V2" s="194" t="str">
        <f>IF(ISBLANK('Základní list'!$A15),"",'Základní list'!$A15)</f>
        <v>E</v>
      </c>
      <c r="W2" s="195"/>
      <c r="X2" s="195"/>
      <c r="Y2" s="195"/>
      <c r="Z2" s="196"/>
      <c r="AA2" s="194" t="str">
        <f>IF(ISBLANK('Základní list'!$A16),"",'Základní list'!$A16)</f>
        <v>F</v>
      </c>
      <c r="AB2" s="195"/>
      <c r="AC2" s="195"/>
      <c r="AD2" s="195"/>
      <c r="AE2" s="196"/>
      <c r="AF2" s="194" t="e">
        <f>IF(ISBLANK('Základní list'!#REF!),"",'Základní list'!#REF!)</f>
        <v>#REF!</v>
      </c>
      <c r="AG2" s="195"/>
      <c r="AH2" s="195"/>
      <c r="AI2" s="195"/>
      <c r="AJ2" s="196"/>
      <c r="AK2" s="194" t="e">
        <f>IF(ISBLANK('Základní list'!#REF!),"",'Základní list'!#REF!)</f>
        <v>#REF!</v>
      </c>
      <c r="AL2" s="195"/>
      <c r="AM2" s="195"/>
      <c r="AN2" s="195"/>
      <c r="AO2" s="196"/>
      <c r="AP2" s="194" t="e">
        <f>IF(ISBLANK('Základní list'!#REF!),"",'Základní list'!#REF!)</f>
        <v>#REF!</v>
      </c>
      <c r="AQ2" s="195"/>
      <c r="AR2" s="195"/>
      <c r="AS2" s="195"/>
      <c r="AT2" s="196"/>
      <c r="AU2" s="194" t="e">
        <f>IF(ISBLANK('Základní list'!#REF!),"",'Základní list'!#REF!)</f>
        <v>#REF!</v>
      </c>
      <c r="AV2" s="195"/>
      <c r="AW2" s="195"/>
      <c r="AX2" s="195"/>
      <c r="AY2" s="196"/>
      <c r="AZ2" s="194" t="e">
        <f>IF(ISBLANK('Základní list'!#REF!),"",'Základní list'!#REF!)</f>
        <v>#REF!</v>
      </c>
      <c r="BA2" s="195"/>
      <c r="BB2" s="195"/>
      <c r="BC2" s="195"/>
      <c r="BD2" s="196"/>
      <c r="BE2" s="194" t="e">
        <f>IF(ISBLANK('Základní list'!#REF!),"",'Základní list'!#REF!)</f>
        <v>#REF!</v>
      </c>
      <c r="BF2" s="195"/>
      <c r="BG2" s="195"/>
      <c r="BH2" s="195"/>
      <c r="BI2" s="196"/>
      <c r="BJ2" s="194" t="e">
        <f>IF(ISBLANK('Základní list'!#REF!),"",'Základní list'!#REF!)</f>
        <v>#REF!</v>
      </c>
      <c r="BK2" s="195"/>
      <c r="BL2" s="195"/>
      <c r="BM2" s="195"/>
      <c r="BN2" s="196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193"/>
      <c r="B3" s="1" t="s">
        <v>14</v>
      </c>
      <c r="C3" s="2" t="s">
        <v>15</v>
      </c>
      <c r="D3" s="41" t="s">
        <v>27</v>
      </c>
      <c r="E3" s="56" t="s">
        <v>16</v>
      </c>
      <c r="F3" s="80" t="s">
        <v>52</v>
      </c>
      <c r="G3" s="1" t="s">
        <v>14</v>
      </c>
      <c r="H3" s="2" t="s">
        <v>15</v>
      </c>
      <c r="I3" s="41" t="s">
        <v>27</v>
      </c>
      <c r="J3" s="56" t="s">
        <v>16</v>
      </c>
      <c r="K3" s="80" t="s">
        <v>52</v>
      </c>
      <c r="L3" s="1" t="s">
        <v>14</v>
      </c>
      <c r="M3" s="2" t="s">
        <v>15</v>
      </c>
      <c r="N3" s="41" t="s">
        <v>27</v>
      </c>
      <c r="O3" s="56" t="s">
        <v>16</v>
      </c>
      <c r="P3" s="80" t="s">
        <v>52</v>
      </c>
      <c r="Q3" s="1" t="s">
        <v>14</v>
      </c>
      <c r="R3" s="2" t="s">
        <v>15</v>
      </c>
      <c r="S3" s="41" t="s">
        <v>27</v>
      </c>
      <c r="T3" s="56" t="s">
        <v>16</v>
      </c>
      <c r="U3" s="80" t="s">
        <v>52</v>
      </c>
      <c r="V3" s="1" t="s">
        <v>14</v>
      </c>
      <c r="W3" s="2" t="s">
        <v>15</v>
      </c>
      <c r="X3" s="41" t="s">
        <v>27</v>
      </c>
      <c r="Y3" s="56" t="s">
        <v>16</v>
      </c>
      <c r="Z3" s="80" t="s">
        <v>52</v>
      </c>
      <c r="AA3" s="1" t="s">
        <v>14</v>
      </c>
      <c r="AB3" s="2" t="s">
        <v>15</v>
      </c>
      <c r="AC3" s="41" t="s">
        <v>27</v>
      </c>
      <c r="AD3" s="56" t="s">
        <v>16</v>
      </c>
      <c r="AE3" s="80" t="s">
        <v>52</v>
      </c>
      <c r="AF3" s="1" t="s">
        <v>14</v>
      </c>
      <c r="AG3" s="2" t="s">
        <v>15</v>
      </c>
      <c r="AH3" s="41" t="s">
        <v>27</v>
      </c>
      <c r="AI3" s="56" t="s">
        <v>16</v>
      </c>
      <c r="AJ3" s="80" t="s">
        <v>52</v>
      </c>
      <c r="AK3" s="1" t="s">
        <v>14</v>
      </c>
      <c r="AL3" s="2" t="s">
        <v>15</v>
      </c>
      <c r="AM3" s="41" t="s">
        <v>27</v>
      </c>
      <c r="AN3" s="56" t="s">
        <v>16</v>
      </c>
      <c r="AO3" s="80" t="s">
        <v>52</v>
      </c>
      <c r="AP3" s="1" t="s">
        <v>14</v>
      </c>
      <c r="AQ3" s="2" t="s">
        <v>15</v>
      </c>
      <c r="AR3" s="41" t="s">
        <v>27</v>
      </c>
      <c r="AS3" s="56" t="s">
        <v>16</v>
      </c>
      <c r="AT3" s="80" t="s">
        <v>52</v>
      </c>
      <c r="AU3" s="1" t="s">
        <v>14</v>
      </c>
      <c r="AV3" s="2" t="s">
        <v>15</v>
      </c>
      <c r="AW3" s="41" t="s">
        <v>27</v>
      </c>
      <c r="AX3" s="56" t="s">
        <v>16</v>
      </c>
      <c r="AY3" s="80" t="s">
        <v>52</v>
      </c>
      <c r="AZ3" s="1" t="s">
        <v>14</v>
      </c>
      <c r="BA3" s="2" t="s">
        <v>15</v>
      </c>
      <c r="BB3" s="41" t="s">
        <v>27</v>
      </c>
      <c r="BC3" s="56" t="s">
        <v>16</v>
      </c>
      <c r="BD3" s="80" t="s">
        <v>52</v>
      </c>
      <c r="BE3" s="1" t="s">
        <v>14</v>
      </c>
      <c r="BF3" s="2" t="s">
        <v>15</v>
      </c>
      <c r="BG3" s="41" t="s">
        <v>27</v>
      </c>
      <c r="BH3" s="56" t="s">
        <v>16</v>
      </c>
      <c r="BI3" s="80" t="s">
        <v>52</v>
      </c>
      <c r="BJ3" s="1" t="s">
        <v>14</v>
      </c>
      <c r="BK3" s="2" t="s">
        <v>15</v>
      </c>
      <c r="BL3" s="41" t="s">
        <v>27</v>
      </c>
      <c r="BM3" s="56" t="s">
        <v>16</v>
      </c>
      <c r="BN3" s="80" t="s">
        <v>52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1" t="str">
        <f>IF(ISNA(MATCH(CONCATENATE(B$2,$A4),'Výsledková listina'!$R:$R,0)),"",INDEX('Výsledková listina'!$B:$B,MATCH(CONCATENATE(B$2,$A4),'Výsledková listina'!$R:$R,0),1))</f>
        <v>Kasl Luboš</v>
      </c>
      <c r="C4" s="4">
        <v>9860</v>
      </c>
      <c r="D4" s="42">
        <f aca="true" t="shared" si="0" ref="D4:D27">IF(C4="","",RANK(C4,C$1:C$65536,0))</f>
        <v>4</v>
      </c>
      <c r="E4" s="81">
        <f aca="true" t="shared" si="1" ref="E4:E27">IF(C4="","",((RANK(C4,C$1:C$65536,0))+(FREQUENCY(D$1:D$65536,D4)))/2)</f>
        <v>4</v>
      </c>
      <c r="F4" s="65"/>
      <c r="G4" s="61" t="str">
        <f>IF(ISNA(MATCH(CONCATENATE(G$2,$A4),'Výsledková listina'!$R:$R,0)),"",INDEX('Výsledková listina'!$B:$B,MATCH(CONCATENATE(G$2,$A4),'Výsledková listina'!$R:$R,0),1))</f>
        <v>Panocha Josef</v>
      </c>
      <c r="H4" s="4">
        <v>2800</v>
      </c>
      <c r="I4" s="42">
        <f aca="true" t="shared" si="2" ref="I4:I27">IF(H4="","",RANK(H4,H$1:H$65536,0))</f>
        <v>11</v>
      </c>
      <c r="J4" s="81">
        <f aca="true" t="shared" si="3" ref="J4:J27">IF(H4="","",((RANK(H4,H$1:H$65536,0))+(FREQUENCY(I$1:I$65536,I4)))/2)</f>
        <v>11</v>
      </c>
      <c r="K4" s="65"/>
      <c r="L4" s="61" t="str">
        <f>IF(ISNA(MATCH(CONCATENATE(L$2,$A4),'Výsledková listina'!$R:$R,0)),"",INDEX('Výsledková listina'!$B:$B,MATCH(CONCATENATE(L$2,$A4),'Výsledková listina'!$R:$R,0),1))</f>
        <v>Dušanek Bohuslav</v>
      </c>
      <c r="M4" s="4">
        <v>14480</v>
      </c>
      <c r="N4" s="42">
        <f aca="true" t="shared" si="4" ref="N4:N27">IF(M4="","",RANK(M4,M$1:M$65536,0))</f>
        <v>4</v>
      </c>
      <c r="O4" s="81">
        <f aca="true" t="shared" si="5" ref="O4:O27">IF(M4="","",((RANK(M4,M$1:M$65536,0))+(FREQUENCY(N$1:N$65536,N4)))/2)</f>
        <v>4</v>
      </c>
      <c r="P4" s="65"/>
      <c r="Q4" s="61" t="str">
        <f>IF(ISNA(MATCH(CONCATENATE(Q$2,$A4),'Výsledková listina'!$R:$R,0)),"",INDEX('Výsledková listina'!$B:$B,MATCH(CONCATENATE(Q$2,$A4),'Výsledková listina'!$R:$R,0),1))</f>
        <v>Hanousek Václav</v>
      </c>
      <c r="R4" s="4">
        <v>11140</v>
      </c>
      <c r="S4" s="42">
        <f aca="true" t="shared" si="6" ref="S4:S27">IF(R4="","",RANK(R4,R$1:R$65536,0))</f>
        <v>1</v>
      </c>
      <c r="T4" s="81">
        <f aca="true" t="shared" si="7" ref="T4:T27">IF(R4="","",((RANK(R4,R$1:R$65536,0))+(FREQUENCY(S$1:S$65536,S4)))/2)</f>
        <v>1</v>
      </c>
      <c r="U4" s="65"/>
      <c r="V4" s="61">
        <f>IF(ISNA(MATCH(CONCATENATE(V$2,$A4),'Výsledková listina'!$R:$R,0)),"",INDEX('Výsledková listina'!$B:$B,MATCH(CONCATENATE(V$2,$A4),'Výsledková listina'!$R:$R,0),1))</f>
      </c>
      <c r="W4" s="4"/>
      <c r="X4" s="42">
        <f aca="true" t="shared" si="8" ref="X4:X27">IF(W4="","",RANK(W4,W$1:W$65536,0))</f>
      </c>
      <c r="Y4" s="81">
        <f aca="true" t="shared" si="9" ref="Y4:Y27">IF(W4="","",((RANK(W4,W$1:W$65536,0))+(FREQUENCY(X$1:X$65536,X4)))/2)</f>
      </c>
      <c r="Z4" s="65"/>
      <c r="AA4" s="61">
        <f>IF(ISNA(MATCH(CONCATENATE(AA$2,$A4),'Výsledková listina'!$R:$R,0)),"",INDEX('Výsledková listina'!$B:$B,MATCH(CONCATENATE(AA$2,$A4),'Výsledková listina'!$R:$R,0),1))</f>
      </c>
      <c r="AB4" s="4"/>
      <c r="AC4" s="42">
        <f aca="true" t="shared" si="10" ref="AC4:AC27">IF(AB4="","",RANK(AB4,AB$1:AB$65536,0))</f>
      </c>
      <c r="AD4" s="81">
        <f aca="true" t="shared" si="11" ref="AD4:AD27">IF(AB4="","",((RANK(AB4,AB$1:AB$65536,0))+(FREQUENCY(AC$1:AC$65536,AC4)))/2)</f>
      </c>
      <c r="AE4" s="65"/>
      <c r="AF4" s="61" t="e">
        <f>IF(ISNA(MATCH(CONCATENATE(AF$2,$A4),'Výsledková listina'!$R:$R,0)),"",INDEX('Výsledková listina'!$B:$B,MATCH(CONCATENATE(AF$2,$A4),'Výsledková listina'!$R:$R,0),1))</f>
        <v>#REF!</v>
      </c>
      <c r="AG4" s="4"/>
      <c r="AH4" s="42">
        <f aca="true" t="shared" si="12" ref="AH4:AH27">IF(AG4="","",RANK(AG4,AG$1:AG$65536,0))</f>
      </c>
      <c r="AI4" s="81">
        <f aca="true" t="shared" si="13" ref="AI4:AI27">IF(AG4="","",((RANK(AG4,AG$1:AG$65536,0))+(FREQUENCY(AH$1:AH$65536,AH4)))/2)</f>
      </c>
      <c r="AJ4" s="65"/>
      <c r="AK4" s="61" t="e">
        <f>IF(ISNA(MATCH(CONCATENATE(AK$2,$A4),'Výsledková listina'!$R:$R,0)),"",INDEX('Výsledková listina'!$B:$B,MATCH(CONCATENATE(AK$2,$A4),'Výsledková listina'!$R:$R,0),1))</f>
        <v>#REF!</v>
      </c>
      <c r="AL4" s="4"/>
      <c r="AM4" s="42">
        <f aca="true" t="shared" si="14" ref="AM4:AM27">IF(AL4="","",RANK(AL4,AL$1:AL$65536,0))</f>
      </c>
      <c r="AN4" s="81">
        <f aca="true" t="shared" si="15" ref="AN4:AN27">IF(AL4="","",((RANK(AL4,AL$1:AL$65536,0))+(FREQUENCY(AM$1:AM$65536,AM4)))/2)</f>
      </c>
      <c r="AO4" s="65"/>
      <c r="AP4" s="61" t="e">
        <f>IF(ISNA(MATCH(CONCATENATE(AP$2,$A4),'Výsledková listina'!$R:$R,0)),"",INDEX('Výsledková listina'!$B:$B,MATCH(CONCATENATE(AP$2,$A4),'Výsledková listina'!$R:$R,0),1))</f>
        <v>#REF!</v>
      </c>
      <c r="AQ4" s="4"/>
      <c r="AR4" s="42">
        <f aca="true" t="shared" si="16" ref="AR4:AR27">IF(AQ4="","",RANK(AQ4,AQ$1:AQ$65536,0))</f>
      </c>
      <c r="AS4" s="81">
        <f aca="true" t="shared" si="17" ref="AS4:AS27">IF(AQ4="","",((RANK(AQ4,AQ$1:AQ$65536,0))+(FREQUENCY(AR$1:AR$65536,AR4)))/2)</f>
      </c>
      <c r="AT4" s="65"/>
      <c r="AU4" s="61" t="e">
        <f>IF(ISNA(MATCH(CONCATENATE(AU$2,$A4),'Výsledková listina'!$R:$R,0)),"",INDEX('Výsledková listina'!$B:$B,MATCH(CONCATENATE(AU$2,$A4),'Výsledková listina'!$R:$R,0),1))</f>
        <v>#REF!</v>
      </c>
      <c r="AV4" s="4"/>
      <c r="AW4" s="42">
        <f aca="true" t="shared" si="18" ref="AW4:AW27">IF(AV4="","",RANK(AV4,AV$1:AV$65536,0))</f>
      </c>
      <c r="AX4" s="81">
        <f aca="true" t="shared" si="19" ref="AX4:AX27">IF(AV4="","",((RANK(AV4,AV$1:AV$65536,0))+(FREQUENCY(AW$1:AW$65536,AW4)))/2)</f>
      </c>
      <c r="AY4" s="65"/>
      <c r="AZ4" s="61" t="e">
        <f>IF(ISNA(MATCH(CONCATENATE(AZ$2,$A4),'Výsledková listina'!$R:$R,0)),"",INDEX('Výsledková listina'!$B:$B,MATCH(CONCATENATE(AZ$2,$A4),'Výsledková listina'!$R:$R,0),1))</f>
        <v>#REF!</v>
      </c>
      <c r="BA4" s="4"/>
      <c r="BB4" s="42">
        <f aca="true" t="shared" si="20" ref="BB4:BB27">IF(BA4="","",RANK(BA4,BA$1:BA$65536,0))</f>
      </c>
      <c r="BC4" s="81">
        <f aca="true" t="shared" si="21" ref="BC4:BC27">IF(BA4="","",((RANK(BA4,BA$1:BA$65536,0))+(FREQUENCY(BB$1:BB$65536,BB4)))/2)</f>
      </c>
      <c r="BD4" s="65"/>
      <c r="BE4" s="61" t="e">
        <f>IF(ISNA(MATCH(CONCATENATE(BE$2,$A4),'Výsledková listina'!$R:$R,0)),"",INDEX('Výsledková listina'!$B:$B,MATCH(CONCATENATE(BE$2,$A4),'Výsledková listina'!$R:$R,0),1))</f>
        <v>#REF!</v>
      </c>
      <c r="BF4" s="4"/>
      <c r="BG4" s="42">
        <f aca="true" t="shared" si="22" ref="BG4:BG27">IF(BF4="","",RANK(BF4,BF$1:BF$65536,0))</f>
      </c>
      <c r="BH4" s="81">
        <f aca="true" t="shared" si="23" ref="BH4:BH27">IF(BF4="","",((RANK(BF4,BF$1:BF$65536,0))+(FREQUENCY(BG$1:BG$65536,BG4)))/2)</f>
      </c>
      <c r="BI4" s="65"/>
      <c r="BJ4" s="61" t="e">
        <f>IF(ISNA(MATCH(CONCATENATE(BJ$2,$A4),'Výsledková listina'!$R:$R,0)),"",INDEX('Výsledková listina'!$B:$B,MATCH(CONCATENATE(BJ$2,$A4),'Výsledková listina'!$R:$R,0),1))</f>
        <v>#REF!</v>
      </c>
      <c r="BK4" s="4"/>
      <c r="BL4" s="42">
        <f aca="true" t="shared" si="24" ref="BL4:BL27">IF(BK4="","",RANK(BK4,BK$1:BK$65536,0))</f>
      </c>
      <c r="BM4" s="81">
        <f aca="true" t="shared" si="25" ref="BM4:BM27">IF(BK4="","",((RANK(BK4,BK$1:BK$65536,0))+(FREQUENCY(BL$1:BL$65536,BL4)))/2)</f>
      </c>
      <c r="BN4" s="65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1" t="str">
        <f>IF(ISNA(MATCH(CONCATENATE(B$2,$A5),'Výsledková listina'!$R:$R,0)),"",INDEX('Výsledková listina'!$B:$B,MATCH(CONCATENATE(B$2,$A5),'Výsledková listina'!$R:$R,0),1))</f>
        <v>Pokorný František</v>
      </c>
      <c r="C5" s="4">
        <v>6020</v>
      </c>
      <c r="D5" s="42">
        <f t="shared" si="0"/>
        <v>8</v>
      </c>
      <c r="E5" s="81">
        <f t="shared" si="1"/>
        <v>8</v>
      </c>
      <c r="F5" s="65"/>
      <c r="G5" s="61" t="str">
        <f>IF(ISNA(MATCH(CONCATENATE(G$2,$A5),'Výsledková listina'!$R:$R,0)),"",INDEX('Výsledková listina'!$B:$B,MATCH(CONCATENATE(G$2,$A5),'Výsledková listina'!$R:$R,0),1))</f>
        <v>Funda Petr</v>
      </c>
      <c r="H5" s="4">
        <v>8320</v>
      </c>
      <c r="I5" s="42">
        <f t="shared" si="2"/>
        <v>7</v>
      </c>
      <c r="J5" s="81">
        <f t="shared" si="3"/>
        <v>7</v>
      </c>
      <c r="K5" s="65"/>
      <c r="L5" s="61" t="str">
        <f>IF(ISNA(MATCH(CONCATENATE(L$2,$A5),'Výsledková listina'!$R:$R,0)),"",INDEX('Výsledková listina'!$B:$B,MATCH(CONCATENATE(L$2,$A5),'Výsledková listina'!$R:$R,0),1))</f>
        <v>Pelíšek František</v>
      </c>
      <c r="M5" s="4">
        <v>8540</v>
      </c>
      <c r="N5" s="42">
        <f t="shared" si="4"/>
        <v>7</v>
      </c>
      <c r="O5" s="81">
        <f t="shared" si="5"/>
        <v>7</v>
      </c>
      <c r="P5" s="65"/>
      <c r="Q5" s="61" t="str">
        <f>IF(ISNA(MATCH(CONCATENATE(Q$2,$A5),'Výsledková listina'!$R:$R,0)),"",INDEX('Výsledková listina'!$B:$B,MATCH(CONCATENATE(Q$2,$A5),'Výsledková listina'!$R:$R,0),1))</f>
        <v>Pavelka Viktor</v>
      </c>
      <c r="R5" s="4">
        <v>7340</v>
      </c>
      <c r="S5" s="42">
        <f t="shared" si="6"/>
        <v>2</v>
      </c>
      <c r="T5" s="81">
        <f t="shared" si="7"/>
        <v>2</v>
      </c>
      <c r="U5" s="65"/>
      <c r="V5" s="61">
        <f>IF(ISNA(MATCH(CONCATENATE(V$2,$A5),'Výsledková listina'!$R:$R,0)),"",INDEX('Výsledková listina'!$B:$B,MATCH(CONCATENATE(V$2,$A5),'Výsledková listina'!$R:$R,0),1))</f>
      </c>
      <c r="W5" s="4"/>
      <c r="X5" s="42">
        <f t="shared" si="8"/>
      </c>
      <c r="Y5" s="81">
        <f t="shared" si="9"/>
      </c>
      <c r="Z5" s="65"/>
      <c r="AA5" s="61">
        <f>IF(ISNA(MATCH(CONCATENATE(AA$2,$A5),'Výsledková listina'!$R:$R,0)),"",INDEX('Výsledková listina'!$B:$B,MATCH(CONCATENATE(AA$2,$A5),'Výsledková listina'!$R:$R,0),1))</f>
      </c>
      <c r="AB5" s="4"/>
      <c r="AC5" s="42">
        <f t="shared" si="10"/>
      </c>
      <c r="AD5" s="81">
        <f t="shared" si="11"/>
      </c>
      <c r="AE5" s="65"/>
      <c r="AF5" s="61" t="e">
        <f>IF(ISNA(MATCH(CONCATENATE(AF$2,$A5),'Výsledková listina'!$R:$R,0)),"",INDEX('Výsledková listina'!$B:$B,MATCH(CONCATENATE(AF$2,$A5),'Výsledková listina'!$R:$R,0),1))</f>
        <v>#REF!</v>
      </c>
      <c r="AG5" s="4"/>
      <c r="AH5" s="42">
        <f t="shared" si="12"/>
      </c>
      <c r="AI5" s="81">
        <f t="shared" si="13"/>
      </c>
      <c r="AJ5" s="65"/>
      <c r="AK5" s="61" t="e">
        <f>IF(ISNA(MATCH(CONCATENATE(AK$2,$A5),'Výsledková listina'!$R:$R,0)),"",INDEX('Výsledková listina'!$B:$B,MATCH(CONCATENATE(AK$2,$A5),'Výsledková listina'!$R:$R,0),1))</f>
        <v>#REF!</v>
      </c>
      <c r="AL5" s="4"/>
      <c r="AM5" s="42">
        <f t="shared" si="14"/>
      </c>
      <c r="AN5" s="81">
        <f t="shared" si="15"/>
      </c>
      <c r="AO5" s="65"/>
      <c r="AP5" s="61" t="e">
        <f>IF(ISNA(MATCH(CONCATENATE(AP$2,$A5),'Výsledková listina'!$R:$R,0)),"",INDEX('Výsledková listina'!$B:$B,MATCH(CONCATENATE(AP$2,$A5),'Výsledková listina'!$R:$R,0),1))</f>
        <v>#REF!</v>
      </c>
      <c r="AQ5" s="4"/>
      <c r="AR5" s="42">
        <f t="shared" si="16"/>
      </c>
      <c r="AS5" s="81">
        <f t="shared" si="17"/>
      </c>
      <c r="AT5" s="65"/>
      <c r="AU5" s="61" t="e">
        <f>IF(ISNA(MATCH(CONCATENATE(AU$2,$A5),'Výsledková listina'!$R:$R,0)),"",INDEX('Výsledková listina'!$B:$B,MATCH(CONCATENATE(AU$2,$A5),'Výsledková listina'!$R:$R,0),1))</f>
        <v>#REF!</v>
      </c>
      <c r="AV5" s="4"/>
      <c r="AW5" s="42">
        <f t="shared" si="18"/>
      </c>
      <c r="AX5" s="81">
        <f t="shared" si="19"/>
      </c>
      <c r="AY5" s="65"/>
      <c r="AZ5" s="61" t="e">
        <f>IF(ISNA(MATCH(CONCATENATE(AZ$2,$A5),'Výsledková listina'!$R:$R,0)),"",INDEX('Výsledková listina'!$B:$B,MATCH(CONCATENATE(AZ$2,$A5),'Výsledková listina'!$R:$R,0),1))</f>
        <v>#REF!</v>
      </c>
      <c r="BA5" s="4"/>
      <c r="BB5" s="42">
        <f t="shared" si="20"/>
      </c>
      <c r="BC5" s="81">
        <f t="shared" si="21"/>
      </c>
      <c r="BD5" s="65"/>
      <c r="BE5" s="61" t="e">
        <f>IF(ISNA(MATCH(CONCATENATE(BE$2,$A5),'Výsledková listina'!$R:$R,0)),"",INDEX('Výsledková listina'!$B:$B,MATCH(CONCATENATE(BE$2,$A5),'Výsledková listina'!$R:$R,0),1))</f>
        <v>#REF!</v>
      </c>
      <c r="BF5" s="4"/>
      <c r="BG5" s="42">
        <f t="shared" si="22"/>
      </c>
      <c r="BH5" s="81">
        <f t="shared" si="23"/>
      </c>
      <c r="BI5" s="65"/>
      <c r="BJ5" s="61" t="e">
        <f>IF(ISNA(MATCH(CONCATENATE(BJ$2,$A5),'Výsledková listina'!$R:$R,0)),"",INDEX('Výsledková listina'!$B:$B,MATCH(CONCATENATE(BJ$2,$A5),'Výsledková listina'!$R:$R,0),1))</f>
        <v>#REF!</v>
      </c>
      <c r="BK5" s="4"/>
      <c r="BL5" s="42">
        <f t="shared" si="24"/>
      </c>
      <c r="BM5" s="81">
        <f t="shared" si="25"/>
      </c>
      <c r="BN5" s="6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1" t="str">
        <f>IF(ISNA(MATCH(CONCATENATE(B$2,$A6),'Výsledková listina'!$R:$R,0)),"",INDEX('Výsledková listina'!$B:$B,MATCH(CONCATENATE(B$2,$A6),'Výsledková listina'!$R:$R,0),1))</f>
        <v>Bartoň Roman</v>
      </c>
      <c r="C6" s="4">
        <v>8940</v>
      </c>
      <c r="D6" s="42">
        <f t="shared" si="0"/>
        <v>6</v>
      </c>
      <c r="E6" s="81">
        <f t="shared" si="1"/>
        <v>6</v>
      </c>
      <c r="F6" s="65"/>
      <c r="G6" s="61" t="str">
        <f>IF(ISNA(MATCH(CONCATENATE(G$2,$A6),'Výsledková listina'!$R:$R,0)),"",INDEX('Výsledková listina'!$B:$B,MATCH(CONCATENATE(G$2,$A6),'Výsledková listina'!$R:$R,0),1))</f>
        <v>Pluchta Petr</v>
      </c>
      <c r="H6" s="4">
        <v>5020</v>
      </c>
      <c r="I6" s="42">
        <f t="shared" si="2"/>
        <v>9</v>
      </c>
      <c r="J6" s="81">
        <f t="shared" si="3"/>
        <v>9</v>
      </c>
      <c r="K6" s="65"/>
      <c r="L6" s="61" t="str">
        <f>IF(ISNA(MATCH(CONCATENATE(L$2,$A6),'Výsledková listina'!$R:$R,0)),"",INDEX('Výsledková listina'!$B:$B,MATCH(CONCATENATE(L$2,$A6),'Výsledková listina'!$R:$R,0),1))</f>
        <v>Šajerman Vladimír</v>
      </c>
      <c r="M6" s="4">
        <v>8440</v>
      </c>
      <c r="N6" s="42">
        <f t="shared" si="4"/>
        <v>8</v>
      </c>
      <c r="O6" s="81">
        <f t="shared" si="5"/>
        <v>8</v>
      </c>
      <c r="P6" s="65"/>
      <c r="Q6" s="61" t="str">
        <f>IF(ISNA(MATCH(CONCATENATE(Q$2,$A6),'Výsledková listina'!$R:$R,0)),"",INDEX('Výsledková listina'!$B:$B,MATCH(CONCATENATE(Q$2,$A6),'Výsledková listina'!$R:$R,0),1))</f>
        <v>Šedivý Martin</v>
      </c>
      <c r="R6" s="4">
        <v>2660</v>
      </c>
      <c r="S6" s="42">
        <f t="shared" si="6"/>
        <v>10</v>
      </c>
      <c r="T6" s="81">
        <f t="shared" si="7"/>
        <v>10</v>
      </c>
      <c r="U6" s="65"/>
      <c r="V6" s="61">
        <f>IF(ISNA(MATCH(CONCATENATE(V$2,$A6),'Výsledková listina'!$R:$R,0)),"",INDEX('Výsledková listina'!$B:$B,MATCH(CONCATENATE(V$2,$A6),'Výsledková listina'!$R:$R,0),1))</f>
      </c>
      <c r="W6" s="4"/>
      <c r="X6" s="42">
        <f t="shared" si="8"/>
      </c>
      <c r="Y6" s="81">
        <f t="shared" si="9"/>
      </c>
      <c r="Z6" s="65"/>
      <c r="AA6" s="61">
        <f>IF(ISNA(MATCH(CONCATENATE(AA$2,$A6),'Výsledková listina'!$R:$R,0)),"",INDEX('Výsledková listina'!$B:$B,MATCH(CONCATENATE(AA$2,$A6),'Výsledková listina'!$R:$R,0),1))</f>
      </c>
      <c r="AB6" s="4"/>
      <c r="AC6" s="42">
        <f t="shared" si="10"/>
      </c>
      <c r="AD6" s="81">
        <f t="shared" si="11"/>
      </c>
      <c r="AE6" s="65"/>
      <c r="AF6" s="61" t="e">
        <f>IF(ISNA(MATCH(CONCATENATE(AF$2,$A6),'Výsledková listina'!$R:$R,0)),"",INDEX('Výsledková listina'!$B:$B,MATCH(CONCATENATE(AF$2,$A6),'Výsledková listina'!$R:$R,0),1))</f>
        <v>#REF!</v>
      </c>
      <c r="AG6" s="4"/>
      <c r="AH6" s="42">
        <f t="shared" si="12"/>
      </c>
      <c r="AI6" s="81">
        <f t="shared" si="13"/>
      </c>
      <c r="AJ6" s="65"/>
      <c r="AK6" s="61" t="e">
        <f>IF(ISNA(MATCH(CONCATENATE(AK$2,$A6),'Výsledková listina'!$R:$R,0)),"",INDEX('Výsledková listina'!$B:$B,MATCH(CONCATENATE(AK$2,$A6),'Výsledková listina'!$R:$R,0),1))</f>
        <v>#REF!</v>
      </c>
      <c r="AL6" s="4"/>
      <c r="AM6" s="42">
        <f t="shared" si="14"/>
      </c>
      <c r="AN6" s="81">
        <f t="shared" si="15"/>
      </c>
      <c r="AO6" s="65"/>
      <c r="AP6" s="61" t="e">
        <f>IF(ISNA(MATCH(CONCATENATE(AP$2,$A6),'Výsledková listina'!$R:$R,0)),"",INDEX('Výsledková listina'!$B:$B,MATCH(CONCATENATE(AP$2,$A6),'Výsledková listina'!$R:$R,0),1))</f>
        <v>#REF!</v>
      </c>
      <c r="AQ6" s="4"/>
      <c r="AR6" s="42">
        <f t="shared" si="16"/>
      </c>
      <c r="AS6" s="81">
        <f t="shared" si="17"/>
      </c>
      <c r="AT6" s="65"/>
      <c r="AU6" s="61" t="e">
        <f>IF(ISNA(MATCH(CONCATENATE(AU$2,$A6),'Výsledková listina'!$R:$R,0)),"",INDEX('Výsledková listina'!$B:$B,MATCH(CONCATENATE(AU$2,$A6),'Výsledková listina'!$R:$R,0),1))</f>
        <v>#REF!</v>
      </c>
      <c r="AV6" s="4"/>
      <c r="AW6" s="42">
        <f t="shared" si="18"/>
      </c>
      <c r="AX6" s="81">
        <f t="shared" si="19"/>
      </c>
      <c r="AY6" s="65"/>
      <c r="AZ6" s="61" t="e">
        <f>IF(ISNA(MATCH(CONCATENATE(AZ$2,$A6),'Výsledková listina'!$R:$R,0)),"",INDEX('Výsledková listina'!$B:$B,MATCH(CONCATENATE(AZ$2,$A6),'Výsledková listina'!$R:$R,0),1))</f>
        <v>#REF!</v>
      </c>
      <c r="BA6" s="4"/>
      <c r="BB6" s="42">
        <f t="shared" si="20"/>
      </c>
      <c r="BC6" s="81">
        <f t="shared" si="21"/>
      </c>
      <c r="BD6" s="65"/>
      <c r="BE6" s="61" t="e">
        <f>IF(ISNA(MATCH(CONCATENATE(BE$2,$A6),'Výsledková listina'!$R:$R,0)),"",INDEX('Výsledková listina'!$B:$B,MATCH(CONCATENATE(BE$2,$A6),'Výsledková listina'!$R:$R,0),1))</f>
        <v>#REF!</v>
      </c>
      <c r="BF6" s="4"/>
      <c r="BG6" s="42">
        <f t="shared" si="22"/>
      </c>
      <c r="BH6" s="81">
        <f t="shared" si="23"/>
      </c>
      <c r="BI6" s="65"/>
      <c r="BJ6" s="61" t="e">
        <f>IF(ISNA(MATCH(CONCATENATE(BJ$2,$A6),'Výsledková listina'!$R:$R,0)),"",INDEX('Výsledková listina'!$B:$B,MATCH(CONCATENATE(BJ$2,$A6),'Výsledková listina'!$R:$R,0),1))</f>
        <v>#REF!</v>
      </c>
      <c r="BK6" s="4"/>
      <c r="BL6" s="42">
        <f t="shared" si="24"/>
      </c>
      <c r="BM6" s="81">
        <f t="shared" si="25"/>
      </c>
      <c r="BN6" s="6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1" t="str">
        <f>IF(ISNA(MATCH(CONCATENATE(B$2,$A7),'Výsledková listina'!$R:$R,0)),"",INDEX('Výsledková listina'!$B:$B,MATCH(CONCATENATE(B$2,$A7),'Výsledková listina'!$R:$R,0),1))</f>
        <v>Vitásek Jiří</v>
      </c>
      <c r="C7" s="4">
        <v>9620</v>
      </c>
      <c r="D7" s="42">
        <f t="shared" si="0"/>
        <v>5</v>
      </c>
      <c r="E7" s="81">
        <f t="shared" si="1"/>
        <v>5</v>
      </c>
      <c r="F7" s="65"/>
      <c r="G7" s="61" t="str">
        <f>IF(ISNA(MATCH(CONCATENATE(G$2,$A7),'Výsledková listina'!$R:$R,0)),"",INDEX('Výsledková listina'!$B:$B,MATCH(CONCATENATE(G$2,$A7),'Výsledková listina'!$R:$R,0),1))</f>
        <v>Vinař René</v>
      </c>
      <c r="H7" s="4">
        <v>13120</v>
      </c>
      <c r="I7" s="42">
        <f t="shared" si="2"/>
        <v>4</v>
      </c>
      <c r="J7" s="81">
        <f t="shared" si="3"/>
        <v>4</v>
      </c>
      <c r="K7" s="65"/>
      <c r="L7" s="61" t="str">
        <f>IF(ISNA(MATCH(CONCATENATE(L$2,$A7),'Výsledková listina'!$R:$R,0)),"",INDEX('Výsledková listina'!$B:$B,MATCH(CONCATENATE(L$2,$A7),'Výsledková listina'!$R:$R,0),1))</f>
        <v>Ouředníček Jiří</v>
      </c>
      <c r="M7" s="4">
        <v>16300</v>
      </c>
      <c r="N7" s="42">
        <f t="shared" si="4"/>
        <v>2</v>
      </c>
      <c r="O7" s="81">
        <f t="shared" si="5"/>
        <v>2</v>
      </c>
      <c r="P7" s="65"/>
      <c r="Q7" s="61" t="str">
        <f>IF(ISNA(MATCH(CONCATENATE(Q$2,$A7),'Výsledková listina'!$R:$R,0)),"",INDEX('Výsledková listina'!$B:$B,MATCH(CONCATENATE(Q$2,$A7),'Výsledková listina'!$R:$R,0),1))</f>
        <v>Roth Zdeněk</v>
      </c>
      <c r="R7" s="4">
        <v>3600</v>
      </c>
      <c r="S7" s="42">
        <f t="shared" si="6"/>
        <v>8</v>
      </c>
      <c r="T7" s="81">
        <f t="shared" si="7"/>
        <v>8</v>
      </c>
      <c r="U7" s="65"/>
      <c r="V7" s="61">
        <f>IF(ISNA(MATCH(CONCATENATE(V$2,$A7),'Výsledková listina'!$R:$R,0)),"",INDEX('Výsledková listina'!$B:$B,MATCH(CONCATENATE(V$2,$A7),'Výsledková listina'!$R:$R,0),1))</f>
      </c>
      <c r="W7" s="4"/>
      <c r="X7" s="42">
        <f t="shared" si="8"/>
      </c>
      <c r="Y7" s="81">
        <f t="shared" si="9"/>
      </c>
      <c r="Z7" s="65"/>
      <c r="AA7" s="61">
        <f>IF(ISNA(MATCH(CONCATENATE(AA$2,$A7),'Výsledková listina'!$R:$R,0)),"",INDEX('Výsledková listina'!$B:$B,MATCH(CONCATENATE(AA$2,$A7),'Výsledková listina'!$R:$R,0),1))</f>
      </c>
      <c r="AB7" s="4"/>
      <c r="AC7" s="42">
        <f t="shared" si="10"/>
      </c>
      <c r="AD7" s="81">
        <f t="shared" si="11"/>
      </c>
      <c r="AE7" s="65"/>
      <c r="AF7" s="61" t="e">
        <f>IF(ISNA(MATCH(CONCATENATE(AF$2,$A7),'Výsledková listina'!$R:$R,0)),"",INDEX('Výsledková listina'!$B:$B,MATCH(CONCATENATE(AF$2,$A7),'Výsledková listina'!$R:$R,0),1))</f>
        <v>#REF!</v>
      </c>
      <c r="AG7" s="4"/>
      <c r="AH7" s="42">
        <f t="shared" si="12"/>
      </c>
      <c r="AI7" s="81">
        <f t="shared" si="13"/>
      </c>
      <c r="AJ7" s="65"/>
      <c r="AK7" s="61" t="e">
        <f>IF(ISNA(MATCH(CONCATENATE(AK$2,$A7),'Výsledková listina'!$R:$R,0)),"",INDEX('Výsledková listina'!$B:$B,MATCH(CONCATENATE(AK$2,$A7),'Výsledková listina'!$R:$R,0),1))</f>
        <v>#REF!</v>
      </c>
      <c r="AL7" s="4"/>
      <c r="AM7" s="42">
        <f t="shared" si="14"/>
      </c>
      <c r="AN7" s="81">
        <f t="shared" si="15"/>
      </c>
      <c r="AO7" s="65"/>
      <c r="AP7" s="61" t="e">
        <f>IF(ISNA(MATCH(CONCATENATE(AP$2,$A7),'Výsledková listina'!$R:$R,0)),"",INDEX('Výsledková listina'!$B:$B,MATCH(CONCATENATE(AP$2,$A7),'Výsledková listina'!$R:$R,0),1))</f>
        <v>#REF!</v>
      </c>
      <c r="AQ7" s="4"/>
      <c r="AR7" s="42">
        <f t="shared" si="16"/>
      </c>
      <c r="AS7" s="81">
        <f t="shared" si="17"/>
      </c>
      <c r="AT7" s="65"/>
      <c r="AU7" s="61" t="e">
        <f>IF(ISNA(MATCH(CONCATENATE(AU$2,$A7),'Výsledková listina'!$R:$R,0)),"",INDEX('Výsledková listina'!$B:$B,MATCH(CONCATENATE(AU$2,$A7),'Výsledková listina'!$R:$R,0),1))</f>
        <v>#REF!</v>
      </c>
      <c r="AV7" s="4"/>
      <c r="AW7" s="42">
        <f t="shared" si="18"/>
      </c>
      <c r="AX7" s="81">
        <f t="shared" si="19"/>
      </c>
      <c r="AY7" s="65"/>
      <c r="AZ7" s="61" t="e">
        <f>IF(ISNA(MATCH(CONCATENATE(AZ$2,$A7),'Výsledková listina'!$R:$R,0)),"",INDEX('Výsledková listina'!$B:$B,MATCH(CONCATENATE(AZ$2,$A7),'Výsledková listina'!$R:$R,0),1))</f>
        <v>#REF!</v>
      </c>
      <c r="BA7" s="4"/>
      <c r="BB7" s="42">
        <f t="shared" si="20"/>
      </c>
      <c r="BC7" s="81">
        <f t="shared" si="21"/>
      </c>
      <c r="BD7" s="65"/>
      <c r="BE7" s="61" t="e">
        <f>IF(ISNA(MATCH(CONCATENATE(BE$2,$A7),'Výsledková listina'!$R:$R,0)),"",INDEX('Výsledková listina'!$B:$B,MATCH(CONCATENATE(BE$2,$A7),'Výsledková listina'!$R:$R,0),1))</f>
        <v>#REF!</v>
      </c>
      <c r="BF7" s="4"/>
      <c r="BG7" s="42">
        <f t="shared" si="22"/>
      </c>
      <c r="BH7" s="81">
        <f t="shared" si="23"/>
      </c>
      <c r="BI7" s="65"/>
      <c r="BJ7" s="61" t="e">
        <f>IF(ISNA(MATCH(CONCATENATE(BJ$2,$A7),'Výsledková listina'!$R:$R,0)),"",INDEX('Výsledková listina'!$B:$B,MATCH(CONCATENATE(BJ$2,$A7),'Výsledková listina'!$R:$R,0),1))</f>
        <v>#REF!</v>
      </c>
      <c r="BK7" s="4"/>
      <c r="BL7" s="42">
        <f t="shared" si="24"/>
      </c>
      <c r="BM7" s="81">
        <f t="shared" si="25"/>
      </c>
      <c r="BN7" s="6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1" t="str">
        <f>IF(ISNA(MATCH(CONCATENATE(B$2,$A8),'Výsledková listina'!$R:$R,0)),"",INDEX('Výsledková listina'!$B:$B,MATCH(CONCATENATE(B$2,$A8),'Výsledková listina'!$R:$R,0),1))</f>
        <v>Havlíček Petr</v>
      </c>
      <c r="C8" s="4">
        <v>5860</v>
      </c>
      <c r="D8" s="42">
        <f t="shared" si="0"/>
        <v>9</v>
      </c>
      <c r="E8" s="81">
        <f t="shared" si="1"/>
        <v>9</v>
      </c>
      <c r="F8" s="65"/>
      <c r="G8" s="61" t="str">
        <f>IF(ISNA(MATCH(CONCATENATE(G$2,$A8),'Výsledková listina'!$R:$R,0)),"",INDEX('Výsledková listina'!$B:$B,MATCH(CONCATENATE(G$2,$A8),'Výsledková listina'!$R:$R,0),1))</f>
        <v>Bromovský Petr</v>
      </c>
      <c r="H8" s="4">
        <v>17180</v>
      </c>
      <c r="I8" s="42">
        <f t="shared" si="2"/>
        <v>2</v>
      </c>
      <c r="J8" s="81">
        <f t="shared" si="3"/>
        <v>2</v>
      </c>
      <c r="K8" s="65"/>
      <c r="L8" s="61" t="str">
        <f>IF(ISNA(MATCH(CONCATENATE(L$2,$A8),'Výsledková listina'!$R:$R,0)),"",INDEX('Výsledková listina'!$B:$B,MATCH(CONCATENATE(L$2,$A8),'Výsledková listina'!$R:$R,0),1))</f>
        <v>Staněk Karel</v>
      </c>
      <c r="M8" s="4">
        <v>16320</v>
      </c>
      <c r="N8" s="42">
        <f t="shared" si="4"/>
        <v>1</v>
      </c>
      <c r="O8" s="81">
        <f t="shared" si="5"/>
        <v>1</v>
      </c>
      <c r="P8" s="65"/>
      <c r="Q8" s="61" t="str">
        <f>IF(ISNA(MATCH(CONCATENATE(Q$2,$A8),'Výsledková listina'!$R:$R,0)),"",INDEX('Výsledková listina'!$B:$B,MATCH(CONCATENATE(Q$2,$A8),'Výsledková listina'!$R:$R,0),1))</f>
        <v>Skála Petr</v>
      </c>
      <c r="R8" s="4">
        <v>6620</v>
      </c>
      <c r="S8" s="42">
        <f t="shared" si="6"/>
        <v>3</v>
      </c>
      <c r="T8" s="81">
        <f t="shared" si="7"/>
        <v>3</v>
      </c>
      <c r="U8" s="65"/>
      <c r="V8" s="61">
        <f>IF(ISNA(MATCH(CONCATENATE(V$2,$A8),'Výsledková listina'!$R:$R,0)),"",INDEX('Výsledková listina'!$B:$B,MATCH(CONCATENATE(V$2,$A8),'Výsledková listina'!$R:$R,0),1))</f>
      </c>
      <c r="W8" s="4"/>
      <c r="X8" s="42">
        <f t="shared" si="8"/>
      </c>
      <c r="Y8" s="81">
        <f t="shared" si="9"/>
      </c>
      <c r="Z8" s="65"/>
      <c r="AA8" s="61">
        <f>IF(ISNA(MATCH(CONCATENATE(AA$2,$A8),'Výsledková listina'!$R:$R,0)),"",INDEX('Výsledková listina'!$B:$B,MATCH(CONCATENATE(AA$2,$A8),'Výsledková listina'!$R:$R,0),1))</f>
      </c>
      <c r="AB8" s="4"/>
      <c r="AC8" s="42">
        <f t="shared" si="10"/>
      </c>
      <c r="AD8" s="81">
        <f t="shared" si="11"/>
      </c>
      <c r="AE8" s="65"/>
      <c r="AF8" s="61" t="e">
        <f>IF(ISNA(MATCH(CONCATENATE(AF$2,$A8),'Výsledková listina'!$R:$R,0)),"",INDEX('Výsledková listina'!$B:$B,MATCH(CONCATENATE(AF$2,$A8),'Výsledková listina'!$R:$R,0),1))</f>
        <v>#REF!</v>
      </c>
      <c r="AG8" s="4"/>
      <c r="AH8" s="42">
        <f t="shared" si="12"/>
      </c>
      <c r="AI8" s="81">
        <f t="shared" si="13"/>
      </c>
      <c r="AJ8" s="65"/>
      <c r="AK8" s="61" t="e">
        <f>IF(ISNA(MATCH(CONCATENATE(AK$2,$A8),'Výsledková listina'!$R:$R,0)),"",INDEX('Výsledková listina'!$B:$B,MATCH(CONCATENATE(AK$2,$A8),'Výsledková listina'!$R:$R,0),1))</f>
        <v>#REF!</v>
      </c>
      <c r="AL8" s="4"/>
      <c r="AM8" s="42">
        <f t="shared" si="14"/>
      </c>
      <c r="AN8" s="81">
        <f t="shared" si="15"/>
      </c>
      <c r="AO8" s="65"/>
      <c r="AP8" s="61" t="e">
        <f>IF(ISNA(MATCH(CONCATENATE(AP$2,$A8),'Výsledková listina'!$R:$R,0)),"",INDEX('Výsledková listina'!$B:$B,MATCH(CONCATENATE(AP$2,$A8),'Výsledková listina'!$R:$R,0),1))</f>
        <v>#REF!</v>
      </c>
      <c r="AQ8" s="4"/>
      <c r="AR8" s="42">
        <f t="shared" si="16"/>
      </c>
      <c r="AS8" s="81">
        <f t="shared" si="17"/>
      </c>
      <c r="AT8" s="65"/>
      <c r="AU8" s="61" t="e">
        <f>IF(ISNA(MATCH(CONCATENATE(AU$2,$A8),'Výsledková listina'!$R:$R,0)),"",INDEX('Výsledková listina'!$B:$B,MATCH(CONCATENATE(AU$2,$A8),'Výsledková listina'!$R:$R,0),1))</f>
        <v>#REF!</v>
      </c>
      <c r="AV8" s="4"/>
      <c r="AW8" s="42">
        <f t="shared" si="18"/>
      </c>
      <c r="AX8" s="81">
        <f t="shared" si="19"/>
      </c>
      <c r="AY8" s="65"/>
      <c r="AZ8" s="61" t="e">
        <f>IF(ISNA(MATCH(CONCATENATE(AZ$2,$A8),'Výsledková listina'!$R:$R,0)),"",INDEX('Výsledková listina'!$B:$B,MATCH(CONCATENATE(AZ$2,$A8),'Výsledková listina'!$R:$R,0),1))</f>
        <v>#REF!</v>
      </c>
      <c r="BA8" s="4"/>
      <c r="BB8" s="42">
        <f t="shared" si="20"/>
      </c>
      <c r="BC8" s="81">
        <f t="shared" si="21"/>
      </c>
      <c r="BD8" s="65"/>
      <c r="BE8" s="61" t="e">
        <f>IF(ISNA(MATCH(CONCATENATE(BE$2,$A8),'Výsledková listina'!$R:$R,0)),"",INDEX('Výsledková listina'!$B:$B,MATCH(CONCATENATE(BE$2,$A8),'Výsledková listina'!$R:$R,0),1))</f>
        <v>#REF!</v>
      </c>
      <c r="BF8" s="4"/>
      <c r="BG8" s="42">
        <f t="shared" si="22"/>
      </c>
      <c r="BH8" s="81">
        <f t="shared" si="23"/>
      </c>
      <c r="BI8" s="65"/>
      <c r="BJ8" s="61" t="e">
        <f>IF(ISNA(MATCH(CONCATENATE(BJ$2,$A8),'Výsledková listina'!$R:$R,0)),"",INDEX('Výsledková listina'!$B:$B,MATCH(CONCATENATE(BJ$2,$A8),'Výsledková listina'!$R:$R,0),1))</f>
        <v>#REF!</v>
      </c>
      <c r="BK8" s="4"/>
      <c r="BL8" s="42">
        <f t="shared" si="24"/>
      </c>
      <c r="BM8" s="81">
        <f t="shared" si="25"/>
      </c>
      <c r="BN8" s="65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1" t="str">
        <f>IF(ISNA(MATCH(CONCATENATE(B$2,$A9),'Výsledková listina'!$R:$R,0)),"",INDEX('Výsledková listina'!$B:$B,MATCH(CONCATENATE(B$2,$A9),'Výsledková listina'!$R:$R,0),1))</f>
        <v>Chalupa Ladislav</v>
      </c>
      <c r="C9" s="4">
        <v>14620</v>
      </c>
      <c r="D9" s="42">
        <f t="shared" si="0"/>
        <v>3</v>
      </c>
      <c r="E9" s="81">
        <f t="shared" si="1"/>
        <v>3</v>
      </c>
      <c r="F9" s="65"/>
      <c r="G9" s="61" t="str">
        <f>IF(ISNA(MATCH(CONCATENATE(G$2,$A9),'Výsledková listina'!$R:$R,0)),"",INDEX('Výsledková listina'!$B:$B,MATCH(CONCATENATE(G$2,$A9),'Výsledková listina'!$R:$R,0),1))</f>
        <v>Hrabal Vladimír</v>
      </c>
      <c r="H9" s="4">
        <v>18720</v>
      </c>
      <c r="I9" s="42">
        <f t="shared" si="2"/>
        <v>1</v>
      </c>
      <c r="J9" s="81">
        <f t="shared" si="3"/>
        <v>1</v>
      </c>
      <c r="K9" s="65"/>
      <c r="L9" s="61" t="str">
        <f>IF(ISNA(MATCH(CONCATENATE(L$2,$A9),'Výsledková listina'!$R:$R,0)),"",INDEX('Výsledková listina'!$B:$B,MATCH(CONCATENATE(L$2,$A9),'Výsledková listina'!$R:$R,0),1))</f>
        <v>Stejskal Miroslav</v>
      </c>
      <c r="M9" s="4">
        <v>9140</v>
      </c>
      <c r="N9" s="42">
        <f t="shared" si="4"/>
        <v>6</v>
      </c>
      <c r="O9" s="81">
        <f t="shared" si="5"/>
        <v>6</v>
      </c>
      <c r="P9" s="65"/>
      <c r="Q9" s="61" t="str">
        <f>IF(ISNA(MATCH(CONCATENATE(Q$2,$A9),'Výsledková listina'!$R:$R,0)),"",INDEX('Výsledková listina'!$B:$B,MATCH(CONCATENATE(Q$2,$A9),'Výsledková listina'!$R:$R,0),1))</f>
        <v>Douša Jan</v>
      </c>
      <c r="R9" s="4">
        <v>6040</v>
      </c>
      <c r="S9" s="42">
        <f t="shared" si="6"/>
        <v>5</v>
      </c>
      <c r="T9" s="81">
        <f t="shared" si="7"/>
        <v>5</v>
      </c>
      <c r="U9" s="65"/>
      <c r="V9" s="61">
        <f>IF(ISNA(MATCH(CONCATENATE(V$2,$A9),'Výsledková listina'!$R:$R,0)),"",INDEX('Výsledková listina'!$B:$B,MATCH(CONCATENATE(V$2,$A9),'Výsledková listina'!$R:$R,0),1))</f>
      </c>
      <c r="W9" s="4"/>
      <c r="X9" s="42">
        <f t="shared" si="8"/>
      </c>
      <c r="Y9" s="81">
        <f t="shared" si="9"/>
      </c>
      <c r="Z9" s="65"/>
      <c r="AA9" s="61">
        <f>IF(ISNA(MATCH(CONCATENATE(AA$2,$A9),'Výsledková listina'!$R:$R,0)),"",INDEX('Výsledková listina'!$B:$B,MATCH(CONCATENATE(AA$2,$A9),'Výsledková listina'!$R:$R,0),1))</f>
      </c>
      <c r="AB9" s="4"/>
      <c r="AC9" s="42">
        <f t="shared" si="10"/>
      </c>
      <c r="AD9" s="81">
        <f t="shared" si="11"/>
      </c>
      <c r="AE9" s="65"/>
      <c r="AF9" s="61" t="e">
        <f>IF(ISNA(MATCH(CONCATENATE(AF$2,$A9),'Výsledková listina'!$R:$R,0)),"",INDEX('Výsledková listina'!$B:$B,MATCH(CONCATENATE(AF$2,$A9),'Výsledková listina'!$R:$R,0),1))</f>
        <v>#REF!</v>
      </c>
      <c r="AG9" s="4"/>
      <c r="AH9" s="42">
        <f t="shared" si="12"/>
      </c>
      <c r="AI9" s="81">
        <f t="shared" si="13"/>
      </c>
      <c r="AJ9" s="65"/>
      <c r="AK9" s="61" t="e">
        <f>IF(ISNA(MATCH(CONCATENATE(AK$2,$A9),'Výsledková listina'!$R:$R,0)),"",INDEX('Výsledková listina'!$B:$B,MATCH(CONCATENATE(AK$2,$A9),'Výsledková listina'!$R:$R,0),1))</f>
        <v>#REF!</v>
      </c>
      <c r="AL9" s="4"/>
      <c r="AM9" s="42">
        <f t="shared" si="14"/>
      </c>
      <c r="AN9" s="81">
        <f t="shared" si="15"/>
      </c>
      <c r="AO9" s="65"/>
      <c r="AP9" s="61" t="e">
        <f>IF(ISNA(MATCH(CONCATENATE(AP$2,$A9),'Výsledková listina'!$R:$R,0)),"",INDEX('Výsledková listina'!$B:$B,MATCH(CONCATENATE(AP$2,$A9),'Výsledková listina'!$R:$R,0),1))</f>
        <v>#REF!</v>
      </c>
      <c r="AQ9" s="4"/>
      <c r="AR9" s="42">
        <f t="shared" si="16"/>
      </c>
      <c r="AS9" s="81">
        <f t="shared" si="17"/>
      </c>
      <c r="AT9" s="65"/>
      <c r="AU9" s="61" t="e">
        <f>IF(ISNA(MATCH(CONCATENATE(AU$2,$A9),'Výsledková listina'!$R:$R,0)),"",INDEX('Výsledková listina'!$B:$B,MATCH(CONCATENATE(AU$2,$A9),'Výsledková listina'!$R:$R,0),1))</f>
        <v>#REF!</v>
      </c>
      <c r="AV9" s="4"/>
      <c r="AW9" s="42">
        <f t="shared" si="18"/>
      </c>
      <c r="AX9" s="81">
        <f t="shared" si="19"/>
      </c>
      <c r="AY9" s="65"/>
      <c r="AZ9" s="61" t="e">
        <f>IF(ISNA(MATCH(CONCATENATE(AZ$2,$A9),'Výsledková listina'!$R:$R,0)),"",INDEX('Výsledková listina'!$B:$B,MATCH(CONCATENATE(AZ$2,$A9),'Výsledková listina'!$R:$R,0),1))</f>
        <v>#REF!</v>
      </c>
      <c r="BA9" s="4"/>
      <c r="BB9" s="42">
        <f t="shared" si="20"/>
      </c>
      <c r="BC9" s="81">
        <f t="shared" si="21"/>
      </c>
      <c r="BD9" s="65"/>
      <c r="BE9" s="61" t="e">
        <f>IF(ISNA(MATCH(CONCATENATE(BE$2,$A9),'Výsledková listina'!$R:$R,0)),"",INDEX('Výsledková listina'!$B:$B,MATCH(CONCATENATE(BE$2,$A9),'Výsledková listina'!$R:$R,0),1))</f>
        <v>#REF!</v>
      </c>
      <c r="BF9" s="4"/>
      <c r="BG9" s="42">
        <f t="shared" si="22"/>
      </c>
      <c r="BH9" s="81">
        <f t="shared" si="23"/>
      </c>
      <c r="BI9" s="65"/>
      <c r="BJ9" s="61" t="e">
        <f>IF(ISNA(MATCH(CONCATENATE(BJ$2,$A9),'Výsledková listina'!$R:$R,0)),"",INDEX('Výsledková listina'!$B:$B,MATCH(CONCATENATE(BJ$2,$A9),'Výsledková listina'!$R:$R,0),1))</f>
        <v>#REF!</v>
      </c>
      <c r="BK9" s="4"/>
      <c r="BL9" s="42">
        <f t="shared" si="24"/>
      </c>
      <c r="BM9" s="81">
        <f t="shared" si="25"/>
      </c>
      <c r="BN9" s="6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1" t="str">
        <f>IF(ISNA(MATCH(CONCATENATE(B$2,$A10),'Výsledková listina'!$R:$R,0)),"",INDEX('Výsledková listina'!$B:$B,MATCH(CONCATENATE(B$2,$A10),'Výsledková listina'!$R:$R,0),1))</f>
        <v>Šurgota Juraj</v>
      </c>
      <c r="C10" s="4">
        <v>3480</v>
      </c>
      <c r="D10" s="42">
        <f t="shared" si="0"/>
        <v>10</v>
      </c>
      <c r="E10" s="81">
        <f t="shared" si="1"/>
        <v>10</v>
      </c>
      <c r="F10" s="65"/>
      <c r="G10" s="61" t="str">
        <f>IF(ISNA(MATCH(CONCATENATE(G$2,$A10),'Výsledková listina'!$R:$R,0)),"",INDEX('Výsledková listina'!$B:$B,MATCH(CONCATENATE(G$2,$A10),'Výsledková listina'!$R:$R,0),1))</f>
        <v>Sičák Pavel</v>
      </c>
      <c r="H10" s="4">
        <v>11120</v>
      </c>
      <c r="I10" s="42">
        <f t="shared" si="2"/>
        <v>5</v>
      </c>
      <c r="J10" s="81">
        <f t="shared" si="3"/>
        <v>5</v>
      </c>
      <c r="K10" s="65"/>
      <c r="L10" s="61" t="str">
        <f>IF(ISNA(MATCH(CONCATENATE(L$2,$A10),'Výsledková listina'!$R:$R,0)),"",INDEX('Výsledková listina'!$B:$B,MATCH(CONCATENATE(L$2,$A10),'Výsledková listina'!$R:$R,0),1))</f>
        <v>Ševčík Josef</v>
      </c>
      <c r="M10" s="4">
        <v>1540</v>
      </c>
      <c r="N10" s="42">
        <f t="shared" si="4"/>
        <v>11</v>
      </c>
      <c r="O10" s="81">
        <f t="shared" si="5"/>
        <v>11</v>
      </c>
      <c r="P10" s="65"/>
      <c r="Q10" s="61" t="str">
        <f>IF(ISNA(MATCH(CONCATENATE(Q$2,$A10),'Výsledková listina'!$R:$R,0)),"",INDEX('Výsledková listina'!$B:$B,MATCH(CONCATENATE(Q$2,$A10),'Výsledková listina'!$R:$R,0),1))</f>
        <v>Müller Radek</v>
      </c>
      <c r="R10" s="4">
        <v>0</v>
      </c>
      <c r="S10" s="42">
        <f t="shared" si="6"/>
        <v>11</v>
      </c>
      <c r="T10" s="81">
        <f t="shared" si="7"/>
        <v>11</v>
      </c>
      <c r="U10" s="65"/>
      <c r="V10" s="61">
        <f>IF(ISNA(MATCH(CONCATENATE(V$2,$A10),'Výsledková listina'!$R:$R,0)),"",INDEX('Výsledková listina'!$B:$B,MATCH(CONCATENATE(V$2,$A10),'Výsledková listina'!$R:$R,0),1))</f>
      </c>
      <c r="W10" s="4"/>
      <c r="X10" s="42">
        <f t="shared" si="8"/>
      </c>
      <c r="Y10" s="81">
        <f t="shared" si="9"/>
      </c>
      <c r="Z10" s="65"/>
      <c r="AA10" s="61">
        <f>IF(ISNA(MATCH(CONCATENATE(AA$2,$A10),'Výsledková listina'!$R:$R,0)),"",INDEX('Výsledková listina'!$B:$B,MATCH(CONCATENATE(AA$2,$A10),'Výsledková listina'!$R:$R,0),1))</f>
      </c>
      <c r="AB10" s="4"/>
      <c r="AC10" s="42">
        <f t="shared" si="10"/>
      </c>
      <c r="AD10" s="81">
        <f t="shared" si="11"/>
      </c>
      <c r="AE10" s="65"/>
      <c r="AF10" s="61" t="e">
        <f>IF(ISNA(MATCH(CONCATENATE(AF$2,$A10),'Výsledková listina'!$R:$R,0)),"",INDEX('Výsledková listina'!$B:$B,MATCH(CONCATENATE(AF$2,$A10),'Výsledková listina'!$R:$R,0),1))</f>
        <v>#REF!</v>
      </c>
      <c r="AG10" s="4"/>
      <c r="AH10" s="42">
        <f t="shared" si="12"/>
      </c>
      <c r="AI10" s="81">
        <f t="shared" si="13"/>
      </c>
      <c r="AJ10" s="65"/>
      <c r="AK10" s="61" t="e">
        <f>IF(ISNA(MATCH(CONCATENATE(AK$2,$A10),'Výsledková listina'!$R:$R,0)),"",INDEX('Výsledková listina'!$B:$B,MATCH(CONCATENATE(AK$2,$A10),'Výsledková listina'!$R:$R,0),1))</f>
        <v>#REF!</v>
      </c>
      <c r="AL10" s="4"/>
      <c r="AM10" s="42">
        <f t="shared" si="14"/>
      </c>
      <c r="AN10" s="81">
        <f t="shared" si="15"/>
      </c>
      <c r="AO10" s="65"/>
      <c r="AP10" s="61" t="e">
        <f>IF(ISNA(MATCH(CONCATENATE(AP$2,$A10),'Výsledková listina'!$R:$R,0)),"",INDEX('Výsledková listina'!$B:$B,MATCH(CONCATENATE(AP$2,$A10),'Výsledková listina'!$R:$R,0),1))</f>
        <v>#REF!</v>
      </c>
      <c r="AQ10" s="4"/>
      <c r="AR10" s="42">
        <f t="shared" si="16"/>
      </c>
      <c r="AS10" s="81">
        <f t="shared" si="17"/>
      </c>
      <c r="AT10" s="65"/>
      <c r="AU10" s="61" t="e">
        <f>IF(ISNA(MATCH(CONCATENATE(AU$2,$A10),'Výsledková listina'!$R:$R,0)),"",INDEX('Výsledková listina'!$B:$B,MATCH(CONCATENATE(AU$2,$A10),'Výsledková listina'!$R:$R,0),1))</f>
        <v>#REF!</v>
      </c>
      <c r="AV10" s="4"/>
      <c r="AW10" s="42">
        <f t="shared" si="18"/>
      </c>
      <c r="AX10" s="81">
        <f t="shared" si="19"/>
      </c>
      <c r="AY10" s="65"/>
      <c r="AZ10" s="61" t="e">
        <f>IF(ISNA(MATCH(CONCATENATE(AZ$2,$A10),'Výsledková listina'!$R:$R,0)),"",INDEX('Výsledková listina'!$B:$B,MATCH(CONCATENATE(AZ$2,$A10),'Výsledková listina'!$R:$R,0),1))</f>
        <v>#REF!</v>
      </c>
      <c r="BA10" s="4"/>
      <c r="BB10" s="42">
        <f t="shared" si="20"/>
      </c>
      <c r="BC10" s="81">
        <f t="shared" si="21"/>
      </c>
      <c r="BD10" s="65"/>
      <c r="BE10" s="61" t="e">
        <f>IF(ISNA(MATCH(CONCATENATE(BE$2,$A10),'Výsledková listina'!$R:$R,0)),"",INDEX('Výsledková listina'!$B:$B,MATCH(CONCATENATE(BE$2,$A10),'Výsledková listina'!$R:$R,0),1))</f>
        <v>#REF!</v>
      </c>
      <c r="BF10" s="4"/>
      <c r="BG10" s="42">
        <f t="shared" si="22"/>
      </c>
      <c r="BH10" s="81">
        <f t="shared" si="23"/>
      </c>
      <c r="BI10" s="65"/>
      <c r="BJ10" s="61" t="e">
        <f>IF(ISNA(MATCH(CONCATENATE(BJ$2,$A10),'Výsledková listina'!$R:$R,0)),"",INDEX('Výsledková listina'!$B:$B,MATCH(CONCATENATE(BJ$2,$A10),'Výsledková listina'!$R:$R,0),1))</f>
        <v>#REF!</v>
      </c>
      <c r="BK10" s="4"/>
      <c r="BL10" s="42">
        <f t="shared" si="24"/>
      </c>
      <c r="BM10" s="81">
        <f t="shared" si="25"/>
      </c>
      <c r="BN10" s="6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1" t="str">
        <f>IF(ISNA(MATCH(CONCATENATE(B$2,$A11),'Výsledková listina'!$R:$R,0)),"",INDEX('Výsledková listina'!$B:$B,MATCH(CONCATENATE(B$2,$A11),'Výsledková listina'!$R:$R,0),1))</f>
        <v>Vodička Miroslav</v>
      </c>
      <c r="C11" s="4">
        <v>2420</v>
      </c>
      <c r="D11" s="42">
        <f t="shared" si="0"/>
        <v>11</v>
      </c>
      <c r="E11" s="81">
        <f t="shared" si="1"/>
        <v>11</v>
      </c>
      <c r="F11" s="65"/>
      <c r="G11" s="61" t="str">
        <f>IF(ISNA(MATCH(CONCATENATE(G$2,$A11),'Výsledková listina'!$R:$R,0)),"",INDEX('Výsledková listina'!$B:$B,MATCH(CONCATENATE(G$2,$A11),'Výsledková listina'!$R:$R,0),1))</f>
        <v>Koubek František</v>
      </c>
      <c r="H11" s="4">
        <v>8180</v>
      </c>
      <c r="I11" s="42">
        <f t="shared" si="2"/>
        <v>8</v>
      </c>
      <c r="J11" s="81">
        <f t="shared" si="3"/>
        <v>8</v>
      </c>
      <c r="K11" s="65"/>
      <c r="L11" s="61" t="str">
        <f>IF(ISNA(MATCH(CONCATENATE(L$2,$A11),'Výsledková listina'!$R:$R,0)),"",INDEX('Výsledková listina'!$B:$B,MATCH(CONCATENATE(L$2,$A11),'Výsledková listina'!$R:$R,0),1))</f>
        <v>Štěpnička Milan St.</v>
      </c>
      <c r="M11" s="4">
        <v>11060</v>
      </c>
      <c r="N11" s="42">
        <f t="shared" si="4"/>
        <v>5</v>
      </c>
      <c r="O11" s="81">
        <f t="shared" si="5"/>
        <v>5</v>
      </c>
      <c r="P11" s="65"/>
      <c r="Q11" s="61" t="str">
        <f>IF(ISNA(MATCH(CONCATENATE(Q$2,$A11),'Výsledková listina'!$R:$R,0)),"",INDEX('Výsledková listina'!$B:$B,MATCH(CONCATENATE(Q$2,$A11),'Výsledková listina'!$R:$R,0),1))</f>
        <v>Dušanek Tomáš</v>
      </c>
      <c r="R11" s="4">
        <v>3680</v>
      </c>
      <c r="S11" s="42">
        <f t="shared" si="6"/>
        <v>7</v>
      </c>
      <c r="T11" s="81">
        <f t="shared" si="7"/>
        <v>7</v>
      </c>
      <c r="U11" s="65"/>
      <c r="V11" s="61">
        <f>IF(ISNA(MATCH(CONCATENATE(V$2,$A11),'Výsledková listina'!$R:$R,0)),"",INDEX('Výsledková listina'!$B:$B,MATCH(CONCATENATE(V$2,$A11),'Výsledková listina'!$R:$R,0),1))</f>
      </c>
      <c r="W11" s="4"/>
      <c r="X11" s="42">
        <f t="shared" si="8"/>
      </c>
      <c r="Y11" s="81">
        <f t="shared" si="9"/>
      </c>
      <c r="Z11" s="65"/>
      <c r="AA11" s="61">
        <f>IF(ISNA(MATCH(CONCATENATE(AA$2,$A11),'Výsledková listina'!$R:$R,0)),"",INDEX('Výsledková listina'!$B:$B,MATCH(CONCATENATE(AA$2,$A11),'Výsledková listina'!$R:$R,0),1))</f>
      </c>
      <c r="AB11" s="4"/>
      <c r="AC11" s="42">
        <f t="shared" si="10"/>
      </c>
      <c r="AD11" s="81">
        <f t="shared" si="11"/>
      </c>
      <c r="AE11" s="65"/>
      <c r="AF11" s="61" t="e">
        <f>IF(ISNA(MATCH(CONCATENATE(AF$2,$A11),'Výsledková listina'!$R:$R,0)),"",INDEX('Výsledková listina'!$B:$B,MATCH(CONCATENATE(AF$2,$A11),'Výsledková listina'!$R:$R,0),1))</f>
        <v>#REF!</v>
      </c>
      <c r="AG11" s="4"/>
      <c r="AH11" s="42">
        <f t="shared" si="12"/>
      </c>
      <c r="AI11" s="81">
        <f t="shared" si="13"/>
      </c>
      <c r="AJ11" s="65"/>
      <c r="AK11" s="61" t="e">
        <f>IF(ISNA(MATCH(CONCATENATE(AK$2,$A11),'Výsledková listina'!$R:$R,0)),"",INDEX('Výsledková listina'!$B:$B,MATCH(CONCATENATE(AK$2,$A11),'Výsledková listina'!$R:$R,0),1))</f>
        <v>#REF!</v>
      </c>
      <c r="AL11" s="4"/>
      <c r="AM11" s="42">
        <f t="shared" si="14"/>
      </c>
      <c r="AN11" s="81">
        <f t="shared" si="15"/>
      </c>
      <c r="AO11" s="65"/>
      <c r="AP11" s="61" t="e">
        <f>IF(ISNA(MATCH(CONCATENATE(AP$2,$A11),'Výsledková listina'!$R:$R,0)),"",INDEX('Výsledková listina'!$B:$B,MATCH(CONCATENATE(AP$2,$A11),'Výsledková listina'!$R:$R,0),1))</f>
        <v>#REF!</v>
      </c>
      <c r="AQ11" s="4"/>
      <c r="AR11" s="42">
        <f t="shared" si="16"/>
      </c>
      <c r="AS11" s="81">
        <f t="shared" si="17"/>
      </c>
      <c r="AT11" s="65"/>
      <c r="AU11" s="61" t="e">
        <f>IF(ISNA(MATCH(CONCATENATE(AU$2,$A11),'Výsledková listina'!$R:$R,0)),"",INDEX('Výsledková listina'!$B:$B,MATCH(CONCATENATE(AU$2,$A11),'Výsledková listina'!$R:$R,0),1))</f>
        <v>#REF!</v>
      </c>
      <c r="AV11" s="4"/>
      <c r="AW11" s="42">
        <f t="shared" si="18"/>
      </c>
      <c r="AX11" s="81">
        <f t="shared" si="19"/>
      </c>
      <c r="AY11" s="65"/>
      <c r="AZ11" s="61" t="e">
        <f>IF(ISNA(MATCH(CONCATENATE(AZ$2,$A11),'Výsledková listina'!$R:$R,0)),"",INDEX('Výsledková listina'!$B:$B,MATCH(CONCATENATE(AZ$2,$A11),'Výsledková listina'!$R:$R,0),1))</f>
        <v>#REF!</v>
      </c>
      <c r="BA11" s="4"/>
      <c r="BB11" s="42">
        <f t="shared" si="20"/>
      </c>
      <c r="BC11" s="81">
        <f t="shared" si="21"/>
      </c>
      <c r="BD11" s="65"/>
      <c r="BE11" s="61" t="e">
        <f>IF(ISNA(MATCH(CONCATENATE(BE$2,$A11),'Výsledková listina'!$R:$R,0)),"",INDEX('Výsledková listina'!$B:$B,MATCH(CONCATENATE(BE$2,$A11),'Výsledková listina'!$R:$R,0),1))</f>
        <v>#REF!</v>
      </c>
      <c r="BF11" s="4"/>
      <c r="BG11" s="42">
        <f t="shared" si="22"/>
      </c>
      <c r="BH11" s="81">
        <f t="shared" si="23"/>
      </c>
      <c r="BI11" s="65"/>
      <c r="BJ11" s="61" t="e">
        <f>IF(ISNA(MATCH(CONCATENATE(BJ$2,$A11),'Výsledková listina'!$R:$R,0)),"",INDEX('Výsledková listina'!$B:$B,MATCH(CONCATENATE(BJ$2,$A11),'Výsledková listina'!$R:$R,0),1))</f>
        <v>#REF!</v>
      </c>
      <c r="BK11" s="4"/>
      <c r="BL11" s="42">
        <f t="shared" si="24"/>
      </c>
      <c r="BM11" s="81">
        <f t="shared" si="25"/>
      </c>
      <c r="BN11" s="6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1" t="str">
        <f>IF(ISNA(MATCH(CONCATENATE(B$2,$A12),'Výsledková listina'!$R:$R,0)),"",INDEX('Výsledková listina'!$B:$B,MATCH(CONCATENATE(B$2,$A12),'Výsledková listina'!$R:$R,0),1))</f>
        <v>Kuchař Petr</v>
      </c>
      <c r="C12" s="4">
        <v>6680</v>
      </c>
      <c r="D12" s="42">
        <f t="shared" si="0"/>
        <v>7</v>
      </c>
      <c r="E12" s="81">
        <f t="shared" si="1"/>
        <v>7</v>
      </c>
      <c r="F12" s="65"/>
      <c r="G12" s="61" t="str">
        <f>IF(ISNA(MATCH(CONCATENATE(G$2,$A12),'Výsledková listina'!$R:$R,0)),"",INDEX('Výsledková listina'!$B:$B,MATCH(CONCATENATE(G$2,$A12),'Výsledková listina'!$R:$R,0),1))</f>
        <v>Hahn Petr</v>
      </c>
      <c r="H12" s="4">
        <v>13340</v>
      </c>
      <c r="I12" s="42">
        <f t="shared" si="2"/>
        <v>3</v>
      </c>
      <c r="J12" s="81">
        <f t="shared" si="3"/>
        <v>3</v>
      </c>
      <c r="K12" s="65"/>
      <c r="L12" s="61" t="str">
        <f>IF(ISNA(MATCH(CONCATENATE(L$2,$A12),'Výsledková listina'!$R:$R,0)),"",INDEX('Výsledková listina'!$B:$B,MATCH(CONCATENATE(L$2,$A12),'Výsledková listina'!$R:$R,0),1))</f>
        <v>Bechyňská Kateřina</v>
      </c>
      <c r="M12" s="4">
        <v>6600</v>
      </c>
      <c r="N12" s="42">
        <f t="shared" si="4"/>
        <v>10</v>
      </c>
      <c r="O12" s="81">
        <f t="shared" si="5"/>
        <v>10</v>
      </c>
      <c r="P12" s="65"/>
      <c r="Q12" s="61" t="str">
        <f>IF(ISNA(MATCH(CONCATENATE(Q$2,$A12),'Výsledková listina'!$R:$R,0)),"",INDEX('Výsledková listina'!$B:$B,MATCH(CONCATENATE(Q$2,$A12),'Výsledková listina'!$R:$R,0),1))</f>
        <v>Smutný Jiří</v>
      </c>
      <c r="R12" s="4">
        <v>6480</v>
      </c>
      <c r="S12" s="42">
        <f t="shared" si="6"/>
        <v>4</v>
      </c>
      <c r="T12" s="81">
        <f t="shared" si="7"/>
        <v>4</v>
      </c>
      <c r="U12" s="65"/>
      <c r="V12" s="61">
        <f>IF(ISNA(MATCH(CONCATENATE(V$2,$A12),'Výsledková listina'!$R:$R,0)),"",INDEX('Výsledková listina'!$B:$B,MATCH(CONCATENATE(V$2,$A12),'Výsledková listina'!$R:$R,0),1))</f>
      </c>
      <c r="W12" s="4"/>
      <c r="X12" s="42">
        <f t="shared" si="8"/>
      </c>
      <c r="Y12" s="81">
        <f t="shared" si="9"/>
      </c>
      <c r="Z12" s="65"/>
      <c r="AA12" s="61">
        <f>IF(ISNA(MATCH(CONCATENATE(AA$2,$A12),'Výsledková listina'!$R:$R,0)),"",INDEX('Výsledková listina'!$B:$B,MATCH(CONCATENATE(AA$2,$A12),'Výsledková listina'!$R:$R,0),1))</f>
      </c>
      <c r="AB12" s="4"/>
      <c r="AC12" s="42">
        <f t="shared" si="10"/>
      </c>
      <c r="AD12" s="81">
        <f t="shared" si="11"/>
      </c>
      <c r="AE12" s="65"/>
      <c r="AF12" s="61" t="e">
        <f>IF(ISNA(MATCH(CONCATENATE(AF$2,$A12),'Výsledková listina'!$R:$R,0)),"",INDEX('Výsledková listina'!$B:$B,MATCH(CONCATENATE(AF$2,$A12),'Výsledková listina'!$R:$R,0),1))</f>
        <v>#REF!</v>
      </c>
      <c r="AG12" s="4"/>
      <c r="AH12" s="42">
        <f t="shared" si="12"/>
      </c>
      <c r="AI12" s="81">
        <f t="shared" si="13"/>
      </c>
      <c r="AJ12" s="65"/>
      <c r="AK12" s="61" t="e">
        <f>IF(ISNA(MATCH(CONCATENATE(AK$2,$A12),'Výsledková listina'!$R:$R,0)),"",INDEX('Výsledková listina'!$B:$B,MATCH(CONCATENATE(AK$2,$A12),'Výsledková listina'!$R:$R,0),1))</f>
        <v>#REF!</v>
      </c>
      <c r="AL12" s="4"/>
      <c r="AM12" s="42">
        <f t="shared" si="14"/>
      </c>
      <c r="AN12" s="81">
        <f t="shared" si="15"/>
      </c>
      <c r="AO12" s="65"/>
      <c r="AP12" s="61" t="e">
        <f>IF(ISNA(MATCH(CONCATENATE(AP$2,$A12),'Výsledková listina'!$R:$R,0)),"",INDEX('Výsledková listina'!$B:$B,MATCH(CONCATENATE(AP$2,$A12),'Výsledková listina'!$R:$R,0),1))</f>
        <v>#REF!</v>
      </c>
      <c r="AQ12" s="4"/>
      <c r="AR12" s="42">
        <f t="shared" si="16"/>
      </c>
      <c r="AS12" s="81">
        <f t="shared" si="17"/>
      </c>
      <c r="AT12" s="65"/>
      <c r="AU12" s="61" t="e">
        <f>IF(ISNA(MATCH(CONCATENATE(AU$2,$A12),'Výsledková listina'!$R:$R,0)),"",INDEX('Výsledková listina'!$B:$B,MATCH(CONCATENATE(AU$2,$A12),'Výsledková listina'!$R:$R,0),1))</f>
        <v>#REF!</v>
      </c>
      <c r="AV12" s="4"/>
      <c r="AW12" s="42">
        <f t="shared" si="18"/>
      </c>
      <c r="AX12" s="81">
        <f t="shared" si="19"/>
      </c>
      <c r="AY12" s="65"/>
      <c r="AZ12" s="61" t="e">
        <f>IF(ISNA(MATCH(CONCATENATE(AZ$2,$A12),'Výsledková listina'!$R:$R,0)),"",INDEX('Výsledková listina'!$B:$B,MATCH(CONCATENATE(AZ$2,$A12),'Výsledková listina'!$R:$R,0),1))</f>
        <v>#REF!</v>
      </c>
      <c r="BA12" s="4"/>
      <c r="BB12" s="42">
        <f t="shared" si="20"/>
      </c>
      <c r="BC12" s="81">
        <f t="shared" si="21"/>
      </c>
      <c r="BD12" s="65"/>
      <c r="BE12" s="61" t="e">
        <f>IF(ISNA(MATCH(CONCATENATE(BE$2,$A12),'Výsledková listina'!$R:$R,0)),"",INDEX('Výsledková listina'!$B:$B,MATCH(CONCATENATE(BE$2,$A12),'Výsledková listina'!$R:$R,0),1))</f>
        <v>#REF!</v>
      </c>
      <c r="BF12" s="4"/>
      <c r="BG12" s="42">
        <f t="shared" si="22"/>
      </c>
      <c r="BH12" s="81">
        <f t="shared" si="23"/>
      </c>
      <c r="BI12" s="65"/>
      <c r="BJ12" s="61" t="e">
        <f>IF(ISNA(MATCH(CONCATENATE(BJ$2,$A12),'Výsledková listina'!$R:$R,0)),"",INDEX('Výsledková listina'!$B:$B,MATCH(CONCATENATE(BJ$2,$A12),'Výsledková listina'!$R:$R,0),1))</f>
        <v>#REF!</v>
      </c>
      <c r="BK12" s="4"/>
      <c r="BL12" s="42">
        <f t="shared" si="24"/>
      </c>
      <c r="BM12" s="81">
        <f t="shared" si="25"/>
      </c>
      <c r="BN12" s="6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1" t="str">
        <f>IF(ISNA(MATCH(CONCATENATE(B$2,$A13),'Výsledková listina'!$R:$R,0)),"",INDEX('Výsledková listina'!$B:$B,MATCH(CONCATENATE(B$2,$A13),'Výsledková listina'!$R:$R,0),1))</f>
        <v>Štěpnička Radek</v>
      </c>
      <c r="C13" s="4">
        <v>34380</v>
      </c>
      <c r="D13" s="42">
        <f t="shared" si="0"/>
        <v>1</v>
      </c>
      <c r="E13" s="81">
        <f t="shared" si="1"/>
        <v>1</v>
      </c>
      <c r="F13" s="65"/>
      <c r="G13" s="61" t="str">
        <f>IF(ISNA(MATCH(CONCATENATE(G$2,$A13),'Výsledková listina'!$R:$R,0)),"",INDEX('Výsledková listina'!$B:$B,MATCH(CONCATENATE(G$2,$A13),'Výsledková listina'!$R:$R,0),1))</f>
        <v>Vatěra Miroslav</v>
      </c>
      <c r="H13" s="4">
        <v>4020</v>
      </c>
      <c r="I13" s="42">
        <f t="shared" si="2"/>
        <v>10</v>
      </c>
      <c r="J13" s="81">
        <f t="shared" si="3"/>
        <v>10</v>
      </c>
      <c r="K13" s="65"/>
      <c r="L13" s="61" t="str">
        <f>IF(ISNA(MATCH(CONCATENATE(L$2,$A13),'Výsledková listina'!$R:$R,0)),"",INDEX('Výsledková listina'!$B:$B,MATCH(CONCATENATE(L$2,$A13),'Výsledková listina'!$R:$R,0),1))</f>
        <v>Pliml Jiří</v>
      </c>
      <c r="M13" s="4">
        <v>6680</v>
      </c>
      <c r="N13" s="42">
        <f t="shared" si="4"/>
        <v>9</v>
      </c>
      <c r="O13" s="81">
        <f t="shared" si="5"/>
        <v>9</v>
      </c>
      <c r="P13" s="65"/>
      <c r="Q13" s="61" t="str">
        <f>IF(ISNA(MATCH(CONCATENATE(Q$2,$A13),'Výsledková listina'!$R:$R,0)),"",INDEX('Výsledková listina'!$B:$B,MATCH(CONCATENATE(Q$2,$A13),'Výsledková listina'!$R:$R,0),1))</f>
        <v>Vejvoda Jan</v>
      </c>
      <c r="R13" s="4">
        <v>2860</v>
      </c>
      <c r="S13" s="42">
        <f t="shared" si="6"/>
        <v>9</v>
      </c>
      <c r="T13" s="81">
        <f t="shared" si="7"/>
        <v>9</v>
      </c>
      <c r="U13" s="65"/>
      <c r="V13" s="61">
        <f>IF(ISNA(MATCH(CONCATENATE(V$2,$A13),'Výsledková listina'!$R:$R,0)),"",INDEX('Výsledková listina'!$B:$B,MATCH(CONCATENATE(V$2,$A13),'Výsledková listina'!$R:$R,0),1))</f>
      </c>
      <c r="W13" s="4"/>
      <c r="X13" s="42">
        <f t="shared" si="8"/>
      </c>
      <c r="Y13" s="81">
        <f t="shared" si="9"/>
      </c>
      <c r="Z13" s="65"/>
      <c r="AA13" s="61">
        <f>IF(ISNA(MATCH(CONCATENATE(AA$2,$A13),'Výsledková listina'!$R:$R,0)),"",INDEX('Výsledková listina'!$B:$B,MATCH(CONCATENATE(AA$2,$A13),'Výsledková listina'!$R:$R,0),1))</f>
      </c>
      <c r="AB13" s="4"/>
      <c r="AC13" s="42">
        <f t="shared" si="10"/>
      </c>
      <c r="AD13" s="81">
        <f t="shared" si="11"/>
      </c>
      <c r="AE13" s="65"/>
      <c r="AF13" s="61" t="e">
        <f>IF(ISNA(MATCH(CONCATENATE(AF$2,$A13),'Výsledková listina'!$R:$R,0)),"",INDEX('Výsledková listina'!$B:$B,MATCH(CONCATENATE(AF$2,$A13),'Výsledková listina'!$R:$R,0),1))</f>
        <v>#REF!</v>
      </c>
      <c r="AG13" s="4"/>
      <c r="AH13" s="42">
        <f t="shared" si="12"/>
      </c>
      <c r="AI13" s="81">
        <f t="shared" si="13"/>
      </c>
      <c r="AJ13" s="65"/>
      <c r="AK13" s="61" t="e">
        <f>IF(ISNA(MATCH(CONCATENATE(AK$2,$A13),'Výsledková listina'!$R:$R,0)),"",INDEX('Výsledková listina'!$B:$B,MATCH(CONCATENATE(AK$2,$A13),'Výsledková listina'!$R:$R,0),1))</f>
        <v>#REF!</v>
      </c>
      <c r="AL13" s="4"/>
      <c r="AM13" s="42">
        <f t="shared" si="14"/>
      </c>
      <c r="AN13" s="81">
        <f t="shared" si="15"/>
      </c>
      <c r="AO13" s="65"/>
      <c r="AP13" s="61" t="e">
        <f>IF(ISNA(MATCH(CONCATENATE(AP$2,$A13),'Výsledková listina'!$R:$R,0)),"",INDEX('Výsledková listina'!$B:$B,MATCH(CONCATENATE(AP$2,$A13),'Výsledková listina'!$R:$R,0),1))</f>
        <v>#REF!</v>
      </c>
      <c r="AQ13" s="4"/>
      <c r="AR13" s="42">
        <f t="shared" si="16"/>
      </c>
      <c r="AS13" s="81">
        <f t="shared" si="17"/>
      </c>
      <c r="AT13" s="65"/>
      <c r="AU13" s="61" t="e">
        <f>IF(ISNA(MATCH(CONCATENATE(AU$2,$A13),'Výsledková listina'!$R:$R,0)),"",INDEX('Výsledková listina'!$B:$B,MATCH(CONCATENATE(AU$2,$A13),'Výsledková listina'!$R:$R,0),1))</f>
        <v>#REF!</v>
      </c>
      <c r="AV13" s="4"/>
      <c r="AW13" s="42">
        <f t="shared" si="18"/>
      </c>
      <c r="AX13" s="81">
        <f t="shared" si="19"/>
      </c>
      <c r="AY13" s="65"/>
      <c r="AZ13" s="61" t="e">
        <f>IF(ISNA(MATCH(CONCATENATE(AZ$2,$A13),'Výsledková listina'!$R:$R,0)),"",INDEX('Výsledková listina'!$B:$B,MATCH(CONCATENATE(AZ$2,$A13),'Výsledková listina'!$R:$R,0),1))</f>
        <v>#REF!</v>
      </c>
      <c r="BA13" s="4"/>
      <c r="BB13" s="42">
        <f t="shared" si="20"/>
      </c>
      <c r="BC13" s="81">
        <f t="shared" si="21"/>
      </c>
      <c r="BD13" s="65"/>
      <c r="BE13" s="61" t="e">
        <f>IF(ISNA(MATCH(CONCATENATE(BE$2,$A13),'Výsledková listina'!$R:$R,0)),"",INDEX('Výsledková listina'!$B:$B,MATCH(CONCATENATE(BE$2,$A13),'Výsledková listina'!$R:$R,0),1))</f>
        <v>#REF!</v>
      </c>
      <c r="BF13" s="4"/>
      <c r="BG13" s="42">
        <f t="shared" si="22"/>
      </c>
      <c r="BH13" s="81">
        <f t="shared" si="23"/>
      </c>
      <c r="BI13" s="65"/>
      <c r="BJ13" s="61" t="e">
        <f>IF(ISNA(MATCH(CONCATENATE(BJ$2,$A13),'Výsledková listina'!$R:$R,0)),"",INDEX('Výsledková listina'!$B:$B,MATCH(CONCATENATE(BJ$2,$A13),'Výsledková listina'!$R:$R,0),1))</f>
        <v>#REF!</v>
      </c>
      <c r="BK13" s="4"/>
      <c r="BL13" s="42">
        <f t="shared" si="24"/>
      </c>
      <c r="BM13" s="81">
        <f t="shared" si="25"/>
      </c>
      <c r="BN13" s="65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1" t="str">
        <f>IF(ISNA(MATCH(CONCATENATE(B$2,$A14),'Výsledková listina'!$R:$R,0)),"",INDEX('Výsledková listina'!$B:$B,MATCH(CONCATENATE(B$2,$A14),'Výsledková listina'!$R:$R,0),1))</f>
        <v>Štěpnička Milan</v>
      </c>
      <c r="C14" s="4">
        <v>15840</v>
      </c>
      <c r="D14" s="42">
        <f t="shared" si="0"/>
        <v>2</v>
      </c>
      <c r="E14" s="81">
        <f t="shared" si="1"/>
        <v>2</v>
      </c>
      <c r="F14" s="65"/>
      <c r="G14" s="61" t="str">
        <f>IF(ISNA(MATCH(CONCATENATE(G$2,$A14),'Výsledková listina'!$R:$R,0)),"",INDEX('Výsledková listina'!$B:$B,MATCH(CONCATENATE(G$2,$A14),'Výsledková listina'!$R:$R,0),1))</f>
        <v>Baranka Vladimír</v>
      </c>
      <c r="H14" s="4">
        <v>10700</v>
      </c>
      <c r="I14" s="42">
        <f t="shared" si="2"/>
        <v>6</v>
      </c>
      <c r="J14" s="81">
        <f t="shared" si="3"/>
        <v>6</v>
      </c>
      <c r="K14" s="65"/>
      <c r="L14" s="61" t="str">
        <f>IF(ISNA(MATCH(CONCATENATE(L$2,$A14),'Výsledková listina'!$R:$R,0)),"",INDEX('Výsledková listina'!$B:$B,MATCH(CONCATENATE(L$2,$A14),'Výsledková listina'!$R:$R,0),1))</f>
        <v>Srb Roman</v>
      </c>
      <c r="M14" s="4">
        <v>15480</v>
      </c>
      <c r="N14" s="42">
        <f t="shared" si="4"/>
        <v>3</v>
      </c>
      <c r="O14" s="81">
        <f t="shared" si="5"/>
        <v>3</v>
      </c>
      <c r="P14" s="65"/>
      <c r="Q14" s="61" t="str">
        <f>IF(ISNA(MATCH(CONCATENATE(Q$2,$A14),'Výsledková listina'!$R:$R,0)),"",INDEX('Výsledková listina'!$B:$B,MATCH(CONCATENATE(Q$2,$A14),'Výsledková listina'!$R:$R,0),1))</f>
        <v>Sofron Pavel</v>
      </c>
      <c r="R14" s="4">
        <v>5420</v>
      </c>
      <c r="S14" s="42">
        <f t="shared" si="6"/>
        <v>6</v>
      </c>
      <c r="T14" s="81">
        <f t="shared" si="7"/>
        <v>6</v>
      </c>
      <c r="U14" s="65"/>
      <c r="V14" s="61">
        <f>IF(ISNA(MATCH(CONCATENATE(V$2,$A14),'Výsledková listina'!$R:$R,0)),"",INDEX('Výsledková listina'!$B:$B,MATCH(CONCATENATE(V$2,$A14),'Výsledková listina'!$R:$R,0),1))</f>
      </c>
      <c r="W14" s="4"/>
      <c r="X14" s="42">
        <f t="shared" si="8"/>
      </c>
      <c r="Y14" s="81">
        <f t="shared" si="9"/>
      </c>
      <c r="Z14" s="65"/>
      <c r="AA14" s="61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81">
        <f t="shared" si="11"/>
      </c>
      <c r="AE14" s="65"/>
      <c r="AF14" s="61" t="e">
        <f>IF(ISNA(MATCH(CONCATENATE(AF$2,$A14),'Výsledková listina'!$R:$R,0)),"",INDEX('Výsledková listina'!$B:$B,MATCH(CONCATENATE(AF$2,$A14),'Výsledková listina'!$R:$R,0),1))</f>
        <v>#REF!</v>
      </c>
      <c r="AG14" s="4"/>
      <c r="AH14" s="42">
        <f t="shared" si="12"/>
      </c>
      <c r="AI14" s="81">
        <f t="shared" si="13"/>
      </c>
      <c r="AJ14" s="65"/>
      <c r="AK14" s="61" t="e">
        <f>IF(ISNA(MATCH(CONCATENATE(AK$2,$A14),'Výsledková listina'!$R:$R,0)),"",INDEX('Výsledková listina'!$B:$B,MATCH(CONCATENATE(AK$2,$A14),'Výsledková listina'!$R:$R,0),1))</f>
        <v>#REF!</v>
      </c>
      <c r="AL14" s="4"/>
      <c r="AM14" s="42">
        <f t="shared" si="14"/>
      </c>
      <c r="AN14" s="81">
        <f t="shared" si="15"/>
      </c>
      <c r="AO14" s="65"/>
      <c r="AP14" s="61" t="e">
        <f>IF(ISNA(MATCH(CONCATENATE(AP$2,$A14),'Výsledková listina'!$R:$R,0)),"",INDEX('Výsledková listina'!$B:$B,MATCH(CONCATENATE(AP$2,$A14),'Výsledková listina'!$R:$R,0),1))</f>
        <v>#REF!</v>
      </c>
      <c r="AQ14" s="4"/>
      <c r="AR14" s="42">
        <f t="shared" si="16"/>
      </c>
      <c r="AS14" s="81">
        <f t="shared" si="17"/>
      </c>
      <c r="AT14" s="65"/>
      <c r="AU14" s="61" t="e">
        <f>IF(ISNA(MATCH(CONCATENATE(AU$2,$A14),'Výsledková listina'!$R:$R,0)),"",INDEX('Výsledková listina'!$B:$B,MATCH(CONCATENATE(AU$2,$A14),'Výsledková listina'!$R:$R,0),1))</f>
        <v>#REF!</v>
      </c>
      <c r="AV14" s="4"/>
      <c r="AW14" s="42">
        <f t="shared" si="18"/>
      </c>
      <c r="AX14" s="81">
        <f t="shared" si="19"/>
      </c>
      <c r="AY14" s="65"/>
      <c r="AZ14" s="61" t="e">
        <f>IF(ISNA(MATCH(CONCATENATE(AZ$2,$A14),'Výsledková listina'!$R:$R,0)),"",INDEX('Výsledková listina'!$B:$B,MATCH(CONCATENATE(AZ$2,$A14),'Výsledková listina'!$R:$R,0),1))</f>
        <v>#REF!</v>
      </c>
      <c r="BA14" s="4"/>
      <c r="BB14" s="42">
        <f t="shared" si="20"/>
      </c>
      <c r="BC14" s="81">
        <f t="shared" si="21"/>
      </c>
      <c r="BD14" s="65"/>
      <c r="BE14" s="61" t="e">
        <f>IF(ISNA(MATCH(CONCATENATE(BE$2,$A14),'Výsledková listina'!$R:$R,0)),"",INDEX('Výsledková listina'!$B:$B,MATCH(CONCATENATE(BE$2,$A14),'Výsledková listina'!$R:$R,0),1))</f>
        <v>#REF!</v>
      </c>
      <c r="BF14" s="4"/>
      <c r="BG14" s="42">
        <f t="shared" si="22"/>
      </c>
      <c r="BH14" s="81">
        <f t="shared" si="23"/>
      </c>
      <c r="BI14" s="65"/>
      <c r="BJ14" s="61" t="e">
        <f>IF(ISNA(MATCH(CONCATENATE(BJ$2,$A14),'Výsledková listina'!$R:$R,0)),"",INDEX('Výsledková listina'!$B:$B,MATCH(CONCATENATE(BJ$2,$A14),'Výsledková listina'!$R:$R,0),1))</f>
        <v>#REF!</v>
      </c>
      <c r="BK14" s="4"/>
      <c r="BL14" s="42">
        <f t="shared" si="24"/>
      </c>
      <c r="BM14" s="81">
        <f t="shared" si="25"/>
      </c>
      <c r="BN14" s="6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1">
        <f>IF(ISNA(MATCH(CONCATENATE(B$2,$A15),'Výsledková listina'!$R:$R,0)),"",INDEX('Výsledková listina'!$B:$B,MATCH(CONCATENATE(B$2,$A15),'Výsledková listina'!$R:$R,0),1))</f>
      </c>
      <c r="C15" s="4"/>
      <c r="D15" s="42">
        <f t="shared" si="0"/>
      </c>
      <c r="E15" s="81">
        <f t="shared" si="1"/>
      </c>
      <c r="F15" s="65"/>
      <c r="G15" s="61">
        <f>IF(ISNA(MATCH(CONCATENATE(G$2,$A15),'Výsledková listina'!$R:$R,0)),"",INDEX('Výsledková listina'!$B:$B,MATCH(CONCATENATE(G$2,$A15),'Výsledková listina'!$R:$R,0),1))</f>
      </c>
      <c r="H15" s="4"/>
      <c r="I15" s="42">
        <f t="shared" si="2"/>
      </c>
      <c r="J15" s="81">
        <f t="shared" si="3"/>
      </c>
      <c r="K15" s="65"/>
      <c r="L15" s="61">
        <f>IF(ISNA(MATCH(CONCATENATE(L$2,$A15),'Výsledková listina'!$R:$R,0)),"",INDEX('Výsledková listina'!$B:$B,MATCH(CONCATENATE(L$2,$A15),'Výsledková listina'!$R:$R,0),1))</f>
      </c>
      <c r="M15" s="4"/>
      <c r="N15" s="42">
        <f t="shared" si="4"/>
      </c>
      <c r="O15" s="81">
        <f t="shared" si="5"/>
      </c>
      <c r="P15" s="65"/>
      <c r="Q15" s="61">
        <f>IF(ISNA(MATCH(CONCATENATE(Q$2,$A15),'Výsledková listina'!$R:$R,0)),"",INDEX('Výsledková listina'!$B:$B,MATCH(CONCATENATE(Q$2,$A15),'Výsledková listina'!$R:$R,0),1))</f>
      </c>
      <c r="R15" s="4"/>
      <c r="S15" s="42">
        <f t="shared" si="6"/>
      </c>
      <c r="T15" s="81">
        <f t="shared" si="7"/>
      </c>
      <c r="U15" s="65"/>
      <c r="V15" s="61">
        <f>IF(ISNA(MATCH(CONCATENATE(V$2,$A15),'Výsledková listina'!$R:$R,0)),"",INDEX('Výsledková listina'!$B:$B,MATCH(CONCATENATE(V$2,$A15),'Výsledková listina'!$R:$R,0),1))</f>
      </c>
      <c r="W15" s="4"/>
      <c r="X15" s="42">
        <f t="shared" si="8"/>
      </c>
      <c r="Y15" s="81">
        <f t="shared" si="9"/>
      </c>
      <c r="Z15" s="65"/>
      <c r="AA15" s="61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81">
        <f t="shared" si="11"/>
      </c>
      <c r="AE15" s="65"/>
      <c r="AF15" s="61" t="e">
        <f>IF(ISNA(MATCH(CONCATENATE(AF$2,$A15),'Výsledková listina'!$R:$R,0)),"",INDEX('Výsledková listina'!$B:$B,MATCH(CONCATENATE(AF$2,$A15),'Výsledková listina'!$R:$R,0),1))</f>
        <v>#REF!</v>
      </c>
      <c r="AG15" s="4"/>
      <c r="AH15" s="42">
        <f t="shared" si="12"/>
      </c>
      <c r="AI15" s="81">
        <f t="shared" si="13"/>
      </c>
      <c r="AJ15" s="65"/>
      <c r="AK15" s="61" t="e">
        <f>IF(ISNA(MATCH(CONCATENATE(AK$2,$A15),'Výsledková listina'!$R:$R,0)),"",INDEX('Výsledková listina'!$B:$B,MATCH(CONCATENATE(AK$2,$A15),'Výsledková listina'!$R:$R,0),1))</f>
        <v>#REF!</v>
      </c>
      <c r="AL15" s="4"/>
      <c r="AM15" s="42">
        <f t="shared" si="14"/>
      </c>
      <c r="AN15" s="81">
        <f t="shared" si="15"/>
      </c>
      <c r="AO15" s="65"/>
      <c r="AP15" s="61" t="e">
        <f>IF(ISNA(MATCH(CONCATENATE(AP$2,$A15),'Výsledková listina'!$R:$R,0)),"",INDEX('Výsledková listina'!$B:$B,MATCH(CONCATENATE(AP$2,$A15),'Výsledková listina'!$R:$R,0),1))</f>
        <v>#REF!</v>
      </c>
      <c r="AQ15" s="4"/>
      <c r="AR15" s="42">
        <f t="shared" si="16"/>
      </c>
      <c r="AS15" s="81">
        <f t="shared" si="17"/>
      </c>
      <c r="AT15" s="65"/>
      <c r="AU15" s="61" t="e">
        <f>IF(ISNA(MATCH(CONCATENATE(AU$2,$A15),'Výsledková listina'!$R:$R,0)),"",INDEX('Výsledková listina'!$B:$B,MATCH(CONCATENATE(AU$2,$A15),'Výsledková listina'!$R:$R,0),1))</f>
        <v>#REF!</v>
      </c>
      <c r="AV15" s="4"/>
      <c r="AW15" s="42">
        <f t="shared" si="18"/>
      </c>
      <c r="AX15" s="81">
        <f t="shared" si="19"/>
      </c>
      <c r="AY15" s="65"/>
      <c r="AZ15" s="61" t="e">
        <f>IF(ISNA(MATCH(CONCATENATE(AZ$2,$A15),'Výsledková listina'!$R:$R,0)),"",INDEX('Výsledková listina'!$B:$B,MATCH(CONCATENATE(AZ$2,$A15),'Výsledková listina'!$R:$R,0),1))</f>
        <v>#REF!</v>
      </c>
      <c r="BA15" s="4"/>
      <c r="BB15" s="42">
        <f t="shared" si="20"/>
      </c>
      <c r="BC15" s="81">
        <f t="shared" si="21"/>
      </c>
      <c r="BD15" s="65"/>
      <c r="BE15" s="61" t="e">
        <f>IF(ISNA(MATCH(CONCATENATE(BE$2,$A15),'Výsledková listina'!$R:$R,0)),"",INDEX('Výsledková listina'!$B:$B,MATCH(CONCATENATE(BE$2,$A15),'Výsledková listina'!$R:$R,0),1))</f>
        <v>#REF!</v>
      </c>
      <c r="BF15" s="4"/>
      <c r="BG15" s="42">
        <f t="shared" si="22"/>
      </c>
      <c r="BH15" s="81">
        <f t="shared" si="23"/>
      </c>
      <c r="BI15" s="65"/>
      <c r="BJ15" s="61" t="e">
        <f>IF(ISNA(MATCH(CONCATENATE(BJ$2,$A15),'Výsledková listina'!$R:$R,0)),"",INDEX('Výsledková listina'!$B:$B,MATCH(CONCATENATE(BJ$2,$A15),'Výsledková listina'!$R:$R,0),1))</f>
        <v>#REF!</v>
      </c>
      <c r="BK15" s="4"/>
      <c r="BL15" s="42">
        <f t="shared" si="24"/>
      </c>
      <c r="BM15" s="81">
        <f t="shared" si="25"/>
      </c>
      <c r="BN15" s="6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1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81">
        <f t="shared" si="1"/>
      </c>
      <c r="F16" s="65"/>
      <c r="G16" s="61">
        <f>IF(ISNA(MATCH(CONCATENATE(G$2,$A16),'Výsledková listina'!$R:$R,0)),"",INDEX('Výsledková listina'!$B:$B,MATCH(CONCATENATE(G$2,$A16),'Výsledková listina'!$R:$R,0),1))</f>
      </c>
      <c r="H16" s="4"/>
      <c r="I16" s="42">
        <f t="shared" si="2"/>
      </c>
      <c r="J16" s="81">
        <f t="shared" si="3"/>
      </c>
      <c r="K16" s="65"/>
      <c r="L16" s="61">
        <f>IF(ISNA(MATCH(CONCATENATE(L$2,$A16),'Výsledková listina'!$R:$R,0)),"",INDEX('Výsledková listina'!$B:$B,MATCH(CONCATENATE(L$2,$A16),'Výsledková listina'!$R:$R,0),1))</f>
      </c>
      <c r="M16" s="4"/>
      <c r="N16" s="42">
        <f t="shared" si="4"/>
      </c>
      <c r="O16" s="81">
        <f t="shared" si="5"/>
      </c>
      <c r="P16" s="65"/>
      <c r="Q16" s="61">
        <f>IF(ISNA(MATCH(CONCATENATE(Q$2,$A16),'Výsledková listina'!$R:$R,0)),"",INDEX('Výsledková listina'!$B:$B,MATCH(CONCATENATE(Q$2,$A16),'Výsledková listina'!$R:$R,0),1))</f>
      </c>
      <c r="R16" s="4"/>
      <c r="S16" s="42">
        <f t="shared" si="6"/>
      </c>
      <c r="T16" s="81">
        <f t="shared" si="7"/>
      </c>
      <c r="U16" s="65"/>
      <c r="V16" s="61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81">
        <f t="shared" si="9"/>
      </c>
      <c r="Z16" s="65"/>
      <c r="AA16" s="61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81">
        <f t="shared" si="11"/>
      </c>
      <c r="AE16" s="65"/>
      <c r="AF16" s="61" t="e">
        <f>IF(ISNA(MATCH(CONCATENATE(AF$2,$A16),'Výsledková listina'!$R:$R,0)),"",INDEX('Výsledková listina'!$B:$B,MATCH(CONCATENATE(AF$2,$A16),'Výsledková listina'!$R:$R,0),1))</f>
        <v>#REF!</v>
      </c>
      <c r="AG16" s="4"/>
      <c r="AH16" s="42">
        <f t="shared" si="12"/>
      </c>
      <c r="AI16" s="81">
        <f t="shared" si="13"/>
      </c>
      <c r="AJ16" s="65"/>
      <c r="AK16" s="61" t="e">
        <f>IF(ISNA(MATCH(CONCATENATE(AK$2,$A16),'Výsledková listina'!$R:$R,0)),"",INDEX('Výsledková listina'!$B:$B,MATCH(CONCATENATE(AK$2,$A16),'Výsledková listina'!$R:$R,0),1))</f>
        <v>#REF!</v>
      </c>
      <c r="AL16" s="4"/>
      <c r="AM16" s="42">
        <f t="shared" si="14"/>
      </c>
      <c r="AN16" s="81">
        <f t="shared" si="15"/>
      </c>
      <c r="AO16" s="65"/>
      <c r="AP16" s="61" t="e">
        <f>IF(ISNA(MATCH(CONCATENATE(AP$2,$A16),'Výsledková listina'!$R:$R,0)),"",INDEX('Výsledková listina'!$B:$B,MATCH(CONCATENATE(AP$2,$A16),'Výsledková listina'!$R:$R,0),1))</f>
        <v>#REF!</v>
      </c>
      <c r="AQ16" s="4"/>
      <c r="AR16" s="42">
        <f t="shared" si="16"/>
      </c>
      <c r="AS16" s="81">
        <f t="shared" si="17"/>
      </c>
      <c r="AT16" s="65"/>
      <c r="AU16" s="61" t="e">
        <f>IF(ISNA(MATCH(CONCATENATE(AU$2,$A16),'Výsledková listina'!$R:$R,0)),"",INDEX('Výsledková listina'!$B:$B,MATCH(CONCATENATE(AU$2,$A16),'Výsledková listina'!$R:$R,0),1))</f>
        <v>#REF!</v>
      </c>
      <c r="AV16" s="4"/>
      <c r="AW16" s="42">
        <f t="shared" si="18"/>
      </c>
      <c r="AX16" s="81">
        <f t="shared" si="19"/>
      </c>
      <c r="AY16" s="65"/>
      <c r="AZ16" s="61" t="e">
        <f>IF(ISNA(MATCH(CONCATENATE(AZ$2,$A16),'Výsledková listina'!$R:$R,0)),"",INDEX('Výsledková listina'!$B:$B,MATCH(CONCATENATE(AZ$2,$A16),'Výsledková listina'!$R:$R,0),1))</f>
        <v>#REF!</v>
      </c>
      <c r="BA16" s="4"/>
      <c r="BB16" s="42">
        <f t="shared" si="20"/>
      </c>
      <c r="BC16" s="81">
        <f t="shared" si="21"/>
      </c>
      <c r="BD16" s="65"/>
      <c r="BE16" s="61" t="e">
        <f>IF(ISNA(MATCH(CONCATENATE(BE$2,$A16),'Výsledková listina'!$R:$R,0)),"",INDEX('Výsledková listina'!$B:$B,MATCH(CONCATENATE(BE$2,$A16),'Výsledková listina'!$R:$R,0),1))</f>
        <v>#REF!</v>
      </c>
      <c r="BF16" s="4"/>
      <c r="BG16" s="42">
        <f t="shared" si="22"/>
      </c>
      <c r="BH16" s="81">
        <f t="shared" si="23"/>
      </c>
      <c r="BI16" s="65"/>
      <c r="BJ16" s="61" t="e">
        <f>IF(ISNA(MATCH(CONCATENATE(BJ$2,$A16),'Výsledková listina'!$R:$R,0)),"",INDEX('Výsledková listina'!$B:$B,MATCH(CONCATENATE(BJ$2,$A16),'Výsledková listina'!$R:$R,0),1))</f>
        <v>#REF!</v>
      </c>
      <c r="BK16" s="4"/>
      <c r="BL16" s="42">
        <f t="shared" si="24"/>
      </c>
      <c r="BM16" s="81">
        <f t="shared" si="25"/>
      </c>
      <c r="BN16" s="6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1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81">
        <f t="shared" si="1"/>
      </c>
      <c r="F17" s="65"/>
      <c r="G17" s="61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81">
        <f t="shared" si="3"/>
      </c>
      <c r="K17" s="65"/>
      <c r="L17" s="61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81">
        <f t="shared" si="5"/>
      </c>
      <c r="P17" s="65"/>
      <c r="Q17" s="61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81">
        <f t="shared" si="7"/>
      </c>
      <c r="U17" s="65"/>
      <c r="V17" s="61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81">
        <f t="shared" si="9"/>
      </c>
      <c r="Z17" s="65"/>
      <c r="AA17" s="61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81">
        <f t="shared" si="11"/>
      </c>
      <c r="AE17" s="65"/>
      <c r="AF17" s="61" t="e">
        <f>IF(ISNA(MATCH(CONCATENATE(AF$2,$A17),'Výsledková listina'!$R:$R,0)),"",INDEX('Výsledková listina'!$B:$B,MATCH(CONCATENATE(AF$2,$A17),'Výsledková listina'!$R:$R,0),1))</f>
        <v>#REF!</v>
      </c>
      <c r="AG17" s="4"/>
      <c r="AH17" s="42">
        <f t="shared" si="12"/>
      </c>
      <c r="AI17" s="81">
        <f t="shared" si="13"/>
      </c>
      <c r="AJ17" s="65"/>
      <c r="AK17" s="61" t="e">
        <f>IF(ISNA(MATCH(CONCATENATE(AK$2,$A17),'Výsledková listina'!$R:$R,0)),"",INDEX('Výsledková listina'!$B:$B,MATCH(CONCATENATE(AK$2,$A17),'Výsledková listina'!$R:$R,0),1))</f>
        <v>#REF!</v>
      </c>
      <c r="AL17" s="4"/>
      <c r="AM17" s="42">
        <f t="shared" si="14"/>
      </c>
      <c r="AN17" s="81">
        <f t="shared" si="15"/>
      </c>
      <c r="AO17" s="65"/>
      <c r="AP17" s="61" t="e">
        <f>IF(ISNA(MATCH(CONCATENATE(AP$2,$A17),'Výsledková listina'!$R:$R,0)),"",INDEX('Výsledková listina'!$B:$B,MATCH(CONCATENATE(AP$2,$A17),'Výsledková listina'!$R:$R,0),1))</f>
        <v>#REF!</v>
      </c>
      <c r="AQ17" s="4"/>
      <c r="AR17" s="42">
        <f t="shared" si="16"/>
      </c>
      <c r="AS17" s="81">
        <f t="shared" si="17"/>
      </c>
      <c r="AT17" s="65"/>
      <c r="AU17" s="61" t="e">
        <f>IF(ISNA(MATCH(CONCATENATE(AU$2,$A17),'Výsledková listina'!$R:$R,0)),"",INDEX('Výsledková listina'!$B:$B,MATCH(CONCATENATE(AU$2,$A17),'Výsledková listina'!$R:$R,0),1))</f>
        <v>#REF!</v>
      </c>
      <c r="AV17" s="4"/>
      <c r="AW17" s="42">
        <f t="shared" si="18"/>
      </c>
      <c r="AX17" s="81">
        <f t="shared" si="19"/>
      </c>
      <c r="AY17" s="65"/>
      <c r="AZ17" s="61" t="e">
        <f>IF(ISNA(MATCH(CONCATENATE(AZ$2,$A17),'Výsledková listina'!$R:$R,0)),"",INDEX('Výsledková listina'!$B:$B,MATCH(CONCATENATE(AZ$2,$A17),'Výsledková listina'!$R:$R,0),1))</f>
        <v>#REF!</v>
      </c>
      <c r="BA17" s="4"/>
      <c r="BB17" s="42">
        <f t="shared" si="20"/>
      </c>
      <c r="BC17" s="81">
        <f t="shared" si="21"/>
      </c>
      <c r="BD17" s="65"/>
      <c r="BE17" s="61" t="e">
        <f>IF(ISNA(MATCH(CONCATENATE(BE$2,$A17),'Výsledková listina'!$R:$R,0)),"",INDEX('Výsledková listina'!$B:$B,MATCH(CONCATENATE(BE$2,$A17),'Výsledková listina'!$R:$R,0),1))</f>
        <v>#REF!</v>
      </c>
      <c r="BF17" s="4"/>
      <c r="BG17" s="42">
        <f t="shared" si="22"/>
      </c>
      <c r="BH17" s="81">
        <f t="shared" si="23"/>
      </c>
      <c r="BI17" s="65"/>
      <c r="BJ17" s="61" t="e">
        <f>IF(ISNA(MATCH(CONCATENATE(BJ$2,$A17),'Výsledková listina'!$R:$R,0)),"",INDEX('Výsledková listina'!$B:$B,MATCH(CONCATENATE(BJ$2,$A17),'Výsledková listina'!$R:$R,0),1))</f>
        <v>#REF!</v>
      </c>
      <c r="BK17" s="4"/>
      <c r="BL17" s="42">
        <f t="shared" si="24"/>
      </c>
      <c r="BM17" s="81">
        <f t="shared" si="25"/>
      </c>
      <c r="BN17" s="6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1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81">
        <f t="shared" si="1"/>
      </c>
      <c r="F18" s="65"/>
      <c r="G18" s="61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81">
        <f t="shared" si="3"/>
      </c>
      <c r="K18" s="65"/>
      <c r="L18" s="61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81">
        <f t="shared" si="5"/>
      </c>
      <c r="P18" s="65"/>
      <c r="Q18" s="61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81">
        <f t="shared" si="7"/>
      </c>
      <c r="U18" s="65"/>
      <c r="V18" s="61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81">
        <f t="shared" si="9"/>
      </c>
      <c r="Z18" s="65"/>
      <c r="AA18" s="61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81">
        <f t="shared" si="11"/>
      </c>
      <c r="AE18" s="65"/>
      <c r="AF18" s="61" t="e">
        <f>IF(ISNA(MATCH(CONCATENATE(AF$2,$A18),'Výsledková listina'!$R:$R,0)),"",INDEX('Výsledková listina'!$B:$B,MATCH(CONCATENATE(AF$2,$A18),'Výsledková listina'!$R:$R,0),1))</f>
        <v>#REF!</v>
      </c>
      <c r="AG18" s="4"/>
      <c r="AH18" s="42">
        <f t="shared" si="12"/>
      </c>
      <c r="AI18" s="81">
        <f t="shared" si="13"/>
      </c>
      <c r="AJ18" s="65"/>
      <c r="AK18" s="61" t="e">
        <f>IF(ISNA(MATCH(CONCATENATE(AK$2,$A18),'Výsledková listina'!$R:$R,0)),"",INDEX('Výsledková listina'!$B:$B,MATCH(CONCATENATE(AK$2,$A18),'Výsledková listina'!$R:$R,0),1))</f>
        <v>#REF!</v>
      </c>
      <c r="AL18" s="4"/>
      <c r="AM18" s="42">
        <f t="shared" si="14"/>
      </c>
      <c r="AN18" s="81">
        <f t="shared" si="15"/>
      </c>
      <c r="AO18" s="65"/>
      <c r="AP18" s="61" t="e">
        <f>IF(ISNA(MATCH(CONCATENATE(AP$2,$A18),'Výsledková listina'!$R:$R,0)),"",INDEX('Výsledková listina'!$B:$B,MATCH(CONCATENATE(AP$2,$A18),'Výsledková listina'!$R:$R,0),1))</f>
        <v>#REF!</v>
      </c>
      <c r="AQ18" s="4"/>
      <c r="AR18" s="42">
        <f t="shared" si="16"/>
      </c>
      <c r="AS18" s="81">
        <f t="shared" si="17"/>
      </c>
      <c r="AT18" s="65"/>
      <c r="AU18" s="61" t="e">
        <f>IF(ISNA(MATCH(CONCATENATE(AU$2,$A18),'Výsledková listina'!$R:$R,0)),"",INDEX('Výsledková listina'!$B:$B,MATCH(CONCATENATE(AU$2,$A18),'Výsledková listina'!$R:$R,0),1))</f>
        <v>#REF!</v>
      </c>
      <c r="AV18" s="4"/>
      <c r="AW18" s="42">
        <f t="shared" si="18"/>
      </c>
      <c r="AX18" s="81">
        <f t="shared" si="19"/>
      </c>
      <c r="AY18" s="65"/>
      <c r="AZ18" s="61" t="e">
        <f>IF(ISNA(MATCH(CONCATENATE(AZ$2,$A18),'Výsledková listina'!$R:$R,0)),"",INDEX('Výsledková listina'!$B:$B,MATCH(CONCATENATE(AZ$2,$A18),'Výsledková listina'!$R:$R,0),1))</f>
        <v>#REF!</v>
      </c>
      <c r="BA18" s="4"/>
      <c r="BB18" s="42">
        <f t="shared" si="20"/>
      </c>
      <c r="BC18" s="81">
        <f t="shared" si="21"/>
      </c>
      <c r="BD18" s="65"/>
      <c r="BE18" s="61" t="e">
        <f>IF(ISNA(MATCH(CONCATENATE(BE$2,$A18),'Výsledková listina'!$R:$R,0)),"",INDEX('Výsledková listina'!$B:$B,MATCH(CONCATENATE(BE$2,$A18),'Výsledková listina'!$R:$R,0),1))</f>
        <v>#REF!</v>
      </c>
      <c r="BF18" s="4"/>
      <c r="BG18" s="42">
        <f t="shared" si="22"/>
      </c>
      <c r="BH18" s="81">
        <f t="shared" si="23"/>
      </c>
      <c r="BI18" s="65"/>
      <c r="BJ18" s="61" t="e">
        <f>IF(ISNA(MATCH(CONCATENATE(BJ$2,$A18),'Výsledková listina'!$R:$R,0)),"",INDEX('Výsledková listina'!$B:$B,MATCH(CONCATENATE(BJ$2,$A18),'Výsledková listina'!$R:$R,0),1))</f>
        <v>#REF!</v>
      </c>
      <c r="BK18" s="4"/>
      <c r="BL18" s="42">
        <f t="shared" si="24"/>
      </c>
      <c r="BM18" s="81">
        <f t="shared" si="25"/>
      </c>
      <c r="BN18" s="6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1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81">
        <f t="shared" si="1"/>
      </c>
      <c r="F19" s="65"/>
      <c r="G19" s="61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81">
        <f t="shared" si="3"/>
      </c>
      <c r="K19" s="65"/>
      <c r="L19" s="61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81">
        <f t="shared" si="5"/>
      </c>
      <c r="P19" s="65"/>
      <c r="Q19" s="61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81">
        <f t="shared" si="7"/>
      </c>
      <c r="U19" s="65"/>
      <c r="V19" s="61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81">
        <f t="shared" si="9"/>
      </c>
      <c r="Z19" s="65"/>
      <c r="AA19" s="61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81">
        <f t="shared" si="11"/>
      </c>
      <c r="AE19" s="65"/>
      <c r="AF19" s="61" t="e">
        <f>IF(ISNA(MATCH(CONCATENATE(AF$2,$A19),'Výsledková listina'!$R:$R,0)),"",INDEX('Výsledková listina'!$B:$B,MATCH(CONCATENATE(AF$2,$A19),'Výsledková listina'!$R:$R,0),1))</f>
        <v>#REF!</v>
      </c>
      <c r="AG19" s="4"/>
      <c r="AH19" s="42">
        <f t="shared" si="12"/>
      </c>
      <c r="AI19" s="81">
        <f t="shared" si="13"/>
      </c>
      <c r="AJ19" s="65"/>
      <c r="AK19" s="61" t="e">
        <f>IF(ISNA(MATCH(CONCATENATE(AK$2,$A19),'Výsledková listina'!$R:$R,0)),"",INDEX('Výsledková listina'!$B:$B,MATCH(CONCATENATE(AK$2,$A19),'Výsledková listina'!$R:$R,0),1))</f>
        <v>#REF!</v>
      </c>
      <c r="AL19" s="4"/>
      <c r="AM19" s="42">
        <f t="shared" si="14"/>
      </c>
      <c r="AN19" s="81">
        <f t="shared" si="15"/>
      </c>
      <c r="AO19" s="65"/>
      <c r="AP19" s="61" t="e">
        <f>IF(ISNA(MATCH(CONCATENATE(AP$2,$A19),'Výsledková listina'!$R:$R,0)),"",INDEX('Výsledková listina'!$B:$B,MATCH(CONCATENATE(AP$2,$A19),'Výsledková listina'!$R:$R,0),1))</f>
        <v>#REF!</v>
      </c>
      <c r="AQ19" s="4"/>
      <c r="AR19" s="42">
        <f t="shared" si="16"/>
      </c>
      <c r="AS19" s="81">
        <f t="shared" si="17"/>
      </c>
      <c r="AT19" s="65"/>
      <c r="AU19" s="61" t="e">
        <f>IF(ISNA(MATCH(CONCATENATE(AU$2,$A19),'Výsledková listina'!$R:$R,0)),"",INDEX('Výsledková listina'!$B:$B,MATCH(CONCATENATE(AU$2,$A19),'Výsledková listina'!$R:$R,0),1))</f>
        <v>#REF!</v>
      </c>
      <c r="AV19" s="4"/>
      <c r="AW19" s="42">
        <f t="shared" si="18"/>
      </c>
      <c r="AX19" s="81">
        <f t="shared" si="19"/>
      </c>
      <c r="AY19" s="65"/>
      <c r="AZ19" s="61" t="e">
        <f>IF(ISNA(MATCH(CONCATENATE(AZ$2,$A19),'Výsledková listina'!$R:$R,0)),"",INDEX('Výsledková listina'!$B:$B,MATCH(CONCATENATE(AZ$2,$A19),'Výsledková listina'!$R:$R,0),1))</f>
        <v>#REF!</v>
      </c>
      <c r="BA19" s="4"/>
      <c r="BB19" s="42">
        <f t="shared" si="20"/>
      </c>
      <c r="BC19" s="81">
        <f t="shared" si="21"/>
      </c>
      <c r="BD19" s="65"/>
      <c r="BE19" s="61" t="e">
        <f>IF(ISNA(MATCH(CONCATENATE(BE$2,$A19),'Výsledková listina'!$R:$R,0)),"",INDEX('Výsledková listina'!$B:$B,MATCH(CONCATENATE(BE$2,$A19),'Výsledková listina'!$R:$R,0),1))</f>
        <v>#REF!</v>
      </c>
      <c r="BF19" s="4"/>
      <c r="BG19" s="42">
        <f t="shared" si="22"/>
      </c>
      <c r="BH19" s="81">
        <f t="shared" si="23"/>
      </c>
      <c r="BI19" s="65"/>
      <c r="BJ19" s="61" t="e">
        <f>IF(ISNA(MATCH(CONCATENATE(BJ$2,$A19),'Výsledková listina'!$R:$R,0)),"",INDEX('Výsledková listina'!$B:$B,MATCH(CONCATENATE(BJ$2,$A19),'Výsledková listina'!$R:$R,0),1))</f>
        <v>#REF!</v>
      </c>
      <c r="BK19" s="4"/>
      <c r="BL19" s="42">
        <f t="shared" si="24"/>
      </c>
      <c r="BM19" s="81">
        <f t="shared" si="25"/>
      </c>
      <c r="BN19" s="6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1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81">
        <f t="shared" si="1"/>
      </c>
      <c r="F20" s="65"/>
      <c r="G20" s="61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81">
        <f t="shared" si="3"/>
      </c>
      <c r="K20" s="65"/>
      <c r="L20" s="61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81">
        <f t="shared" si="5"/>
      </c>
      <c r="P20" s="65"/>
      <c r="Q20" s="61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81">
        <f t="shared" si="7"/>
      </c>
      <c r="U20" s="65"/>
      <c r="V20" s="61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81">
        <f t="shared" si="9"/>
      </c>
      <c r="Z20" s="65"/>
      <c r="AA20" s="61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81">
        <f t="shared" si="11"/>
      </c>
      <c r="AE20" s="65"/>
      <c r="AF20" s="61" t="e">
        <f>IF(ISNA(MATCH(CONCATENATE(AF$2,$A20),'Výsledková listina'!$R:$R,0)),"",INDEX('Výsledková listina'!$B:$B,MATCH(CONCATENATE(AF$2,$A20),'Výsledková listina'!$R:$R,0),1))</f>
        <v>#REF!</v>
      </c>
      <c r="AG20" s="4"/>
      <c r="AH20" s="42">
        <f t="shared" si="12"/>
      </c>
      <c r="AI20" s="81">
        <f t="shared" si="13"/>
      </c>
      <c r="AJ20" s="65"/>
      <c r="AK20" s="61" t="e">
        <f>IF(ISNA(MATCH(CONCATENATE(AK$2,$A20),'Výsledková listina'!$R:$R,0)),"",INDEX('Výsledková listina'!$B:$B,MATCH(CONCATENATE(AK$2,$A20),'Výsledková listina'!$R:$R,0),1))</f>
        <v>#REF!</v>
      </c>
      <c r="AL20" s="4"/>
      <c r="AM20" s="42">
        <f t="shared" si="14"/>
      </c>
      <c r="AN20" s="81">
        <f t="shared" si="15"/>
      </c>
      <c r="AO20" s="65"/>
      <c r="AP20" s="61" t="e">
        <f>IF(ISNA(MATCH(CONCATENATE(AP$2,$A20),'Výsledková listina'!$R:$R,0)),"",INDEX('Výsledková listina'!$B:$B,MATCH(CONCATENATE(AP$2,$A20),'Výsledková listina'!$R:$R,0),1))</f>
        <v>#REF!</v>
      </c>
      <c r="AQ20" s="4"/>
      <c r="AR20" s="42">
        <f t="shared" si="16"/>
      </c>
      <c r="AS20" s="81">
        <f t="shared" si="17"/>
      </c>
      <c r="AT20" s="65"/>
      <c r="AU20" s="61" t="e">
        <f>IF(ISNA(MATCH(CONCATENATE(AU$2,$A20),'Výsledková listina'!$R:$R,0)),"",INDEX('Výsledková listina'!$B:$B,MATCH(CONCATENATE(AU$2,$A20),'Výsledková listina'!$R:$R,0),1))</f>
        <v>#REF!</v>
      </c>
      <c r="AV20" s="4"/>
      <c r="AW20" s="42">
        <f t="shared" si="18"/>
      </c>
      <c r="AX20" s="81">
        <f t="shared" si="19"/>
      </c>
      <c r="AY20" s="65"/>
      <c r="AZ20" s="61" t="e">
        <f>IF(ISNA(MATCH(CONCATENATE(AZ$2,$A20),'Výsledková listina'!$R:$R,0)),"",INDEX('Výsledková listina'!$B:$B,MATCH(CONCATENATE(AZ$2,$A20),'Výsledková listina'!$R:$R,0),1))</f>
        <v>#REF!</v>
      </c>
      <c r="BA20" s="4"/>
      <c r="BB20" s="42">
        <f t="shared" si="20"/>
      </c>
      <c r="BC20" s="81">
        <f t="shared" si="21"/>
      </c>
      <c r="BD20" s="65"/>
      <c r="BE20" s="61" t="e">
        <f>IF(ISNA(MATCH(CONCATENATE(BE$2,$A20),'Výsledková listina'!$R:$R,0)),"",INDEX('Výsledková listina'!$B:$B,MATCH(CONCATENATE(BE$2,$A20),'Výsledková listina'!$R:$R,0),1))</f>
        <v>#REF!</v>
      </c>
      <c r="BF20" s="4"/>
      <c r="BG20" s="42">
        <f t="shared" si="22"/>
      </c>
      <c r="BH20" s="81">
        <f t="shared" si="23"/>
      </c>
      <c r="BI20" s="65"/>
      <c r="BJ20" s="61" t="e">
        <f>IF(ISNA(MATCH(CONCATENATE(BJ$2,$A20),'Výsledková listina'!$R:$R,0)),"",INDEX('Výsledková listina'!$B:$B,MATCH(CONCATENATE(BJ$2,$A20),'Výsledková listina'!$R:$R,0),1))</f>
        <v>#REF!</v>
      </c>
      <c r="BK20" s="4"/>
      <c r="BL20" s="42">
        <f t="shared" si="24"/>
      </c>
      <c r="BM20" s="81">
        <f t="shared" si="25"/>
      </c>
      <c r="BN20" s="6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1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81">
        <f t="shared" si="1"/>
      </c>
      <c r="F21" s="65"/>
      <c r="G21" s="61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81">
        <f t="shared" si="3"/>
      </c>
      <c r="K21" s="65"/>
      <c r="L21" s="61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81">
        <f t="shared" si="5"/>
      </c>
      <c r="P21" s="65"/>
      <c r="Q21" s="61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81">
        <f t="shared" si="7"/>
      </c>
      <c r="U21" s="65"/>
      <c r="V21" s="61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81">
        <f t="shared" si="9"/>
      </c>
      <c r="Z21" s="65"/>
      <c r="AA21" s="61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81">
        <f t="shared" si="11"/>
      </c>
      <c r="AE21" s="65"/>
      <c r="AF21" s="61" t="e">
        <f>IF(ISNA(MATCH(CONCATENATE(AF$2,$A21),'Výsledková listina'!$R:$R,0)),"",INDEX('Výsledková listina'!$B:$B,MATCH(CONCATENATE(AF$2,$A21),'Výsledková listina'!$R:$R,0),1))</f>
        <v>#REF!</v>
      </c>
      <c r="AG21" s="4"/>
      <c r="AH21" s="42">
        <f t="shared" si="12"/>
      </c>
      <c r="AI21" s="81">
        <f t="shared" si="13"/>
      </c>
      <c r="AJ21" s="65"/>
      <c r="AK21" s="61" t="e">
        <f>IF(ISNA(MATCH(CONCATENATE(AK$2,$A21),'Výsledková listina'!$R:$R,0)),"",INDEX('Výsledková listina'!$B:$B,MATCH(CONCATENATE(AK$2,$A21),'Výsledková listina'!$R:$R,0),1))</f>
        <v>#REF!</v>
      </c>
      <c r="AL21" s="4"/>
      <c r="AM21" s="42">
        <f t="shared" si="14"/>
      </c>
      <c r="AN21" s="81">
        <f t="shared" si="15"/>
      </c>
      <c r="AO21" s="65"/>
      <c r="AP21" s="61" t="e">
        <f>IF(ISNA(MATCH(CONCATENATE(AP$2,$A21),'Výsledková listina'!$R:$R,0)),"",INDEX('Výsledková listina'!$B:$B,MATCH(CONCATENATE(AP$2,$A21),'Výsledková listina'!$R:$R,0),1))</f>
        <v>#REF!</v>
      </c>
      <c r="AQ21" s="4"/>
      <c r="AR21" s="42">
        <f t="shared" si="16"/>
      </c>
      <c r="AS21" s="81">
        <f t="shared" si="17"/>
      </c>
      <c r="AT21" s="65"/>
      <c r="AU21" s="61" t="e">
        <f>IF(ISNA(MATCH(CONCATENATE(AU$2,$A21),'Výsledková listina'!$R:$R,0)),"",INDEX('Výsledková listina'!$B:$B,MATCH(CONCATENATE(AU$2,$A21),'Výsledková listina'!$R:$R,0),1))</f>
        <v>#REF!</v>
      </c>
      <c r="AV21" s="4"/>
      <c r="AW21" s="42">
        <f t="shared" si="18"/>
      </c>
      <c r="AX21" s="81">
        <f t="shared" si="19"/>
      </c>
      <c r="AY21" s="65"/>
      <c r="AZ21" s="61" t="e">
        <f>IF(ISNA(MATCH(CONCATENATE(AZ$2,$A21),'Výsledková listina'!$R:$R,0)),"",INDEX('Výsledková listina'!$B:$B,MATCH(CONCATENATE(AZ$2,$A21),'Výsledková listina'!$R:$R,0),1))</f>
        <v>#REF!</v>
      </c>
      <c r="BA21" s="4"/>
      <c r="BB21" s="42">
        <f t="shared" si="20"/>
      </c>
      <c r="BC21" s="81">
        <f t="shared" si="21"/>
      </c>
      <c r="BD21" s="65"/>
      <c r="BE21" s="61" t="e">
        <f>IF(ISNA(MATCH(CONCATENATE(BE$2,$A21),'Výsledková listina'!$R:$R,0)),"",INDEX('Výsledková listina'!$B:$B,MATCH(CONCATENATE(BE$2,$A21),'Výsledková listina'!$R:$R,0),1))</f>
        <v>#REF!</v>
      </c>
      <c r="BF21" s="4"/>
      <c r="BG21" s="42">
        <f t="shared" si="22"/>
      </c>
      <c r="BH21" s="81">
        <f t="shared" si="23"/>
      </c>
      <c r="BI21" s="65"/>
      <c r="BJ21" s="61" t="e">
        <f>IF(ISNA(MATCH(CONCATENATE(BJ$2,$A21),'Výsledková listina'!$R:$R,0)),"",INDEX('Výsledková listina'!$B:$B,MATCH(CONCATENATE(BJ$2,$A21),'Výsledková listina'!$R:$R,0),1))</f>
        <v>#REF!</v>
      </c>
      <c r="BK21" s="4"/>
      <c r="BL21" s="42">
        <f t="shared" si="24"/>
      </c>
      <c r="BM21" s="81">
        <f t="shared" si="25"/>
      </c>
      <c r="BN21" s="6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1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81">
        <f t="shared" si="1"/>
      </c>
      <c r="F22" s="65"/>
      <c r="G22" s="61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81">
        <f t="shared" si="3"/>
      </c>
      <c r="K22" s="65"/>
      <c r="L22" s="61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81">
        <f t="shared" si="5"/>
      </c>
      <c r="P22" s="65"/>
      <c r="Q22" s="61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81">
        <f t="shared" si="7"/>
      </c>
      <c r="U22" s="65"/>
      <c r="V22" s="61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81">
        <f t="shared" si="9"/>
      </c>
      <c r="Z22" s="65"/>
      <c r="AA22" s="61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81">
        <f t="shared" si="11"/>
      </c>
      <c r="AE22" s="65"/>
      <c r="AF22" s="61" t="e">
        <f>IF(ISNA(MATCH(CONCATENATE(AF$2,$A22),'Výsledková listina'!$R:$R,0)),"",INDEX('Výsledková listina'!$B:$B,MATCH(CONCATENATE(AF$2,$A22),'Výsledková listina'!$R:$R,0),1))</f>
        <v>#REF!</v>
      </c>
      <c r="AG22" s="4"/>
      <c r="AH22" s="42">
        <f t="shared" si="12"/>
      </c>
      <c r="AI22" s="81">
        <f t="shared" si="13"/>
      </c>
      <c r="AJ22" s="65"/>
      <c r="AK22" s="61" t="e">
        <f>IF(ISNA(MATCH(CONCATENATE(AK$2,$A22),'Výsledková listina'!$R:$R,0)),"",INDEX('Výsledková listina'!$B:$B,MATCH(CONCATENATE(AK$2,$A22),'Výsledková listina'!$R:$R,0),1))</f>
        <v>#REF!</v>
      </c>
      <c r="AL22" s="4"/>
      <c r="AM22" s="42">
        <f t="shared" si="14"/>
      </c>
      <c r="AN22" s="81">
        <f t="shared" si="15"/>
      </c>
      <c r="AO22" s="65"/>
      <c r="AP22" s="61" t="e">
        <f>IF(ISNA(MATCH(CONCATENATE(AP$2,$A22),'Výsledková listina'!$R:$R,0)),"",INDEX('Výsledková listina'!$B:$B,MATCH(CONCATENATE(AP$2,$A22),'Výsledková listina'!$R:$R,0),1))</f>
        <v>#REF!</v>
      </c>
      <c r="AQ22" s="4"/>
      <c r="AR22" s="42">
        <f t="shared" si="16"/>
      </c>
      <c r="AS22" s="81">
        <f t="shared" si="17"/>
      </c>
      <c r="AT22" s="65"/>
      <c r="AU22" s="61" t="e">
        <f>IF(ISNA(MATCH(CONCATENATE(AU$2,$A22),'Výsledková listina'!$R:$R,0)),"",INDEX('Výsledková listina'!$B:$B,MATCH(CONCATENATE(AU$2,$A22),'Výsledková listina'!$R:$R,0),1))</f>
        <v>#REF!</v>
      </c>
      <c r="AV22" s="4"/>
      <c r="AW22" s="42">
        <f t="shared" si="18"/>
      </c>
      <c r="AX22" s="81">
        <f t="shared" si="19"/>
      </c>
      <c r="AY22" s="65"/>
      <c r="AZ22" s="61" t="e">
        <f>IF(ISNA(MATCH(CONCATENATE(AZ$2,$A22),'Výsledková listina'!$R:$R,0)),"",INDEX('Výsledková listina'!$B:$B,MATCH(CONCATENATE(AZ$2,$A22),'Výsledková listina'!$R:$R,0),1))</f>
        <v>#REF!</v>
      </c>
      <c r="BA22" s="4"/>
      <c r="BB22" s="42">
        <f t="shared" si="20"/>
      </c>
      <c r="BC22" s="81">
        <f t="shared" si="21"/>
      </c>
      <c r="BD22" s="65"/>
      <c r="BE22" s="61" t="e">
        <f>IF(ISNA(MATCH(CONCATENATE(BE$2,$A22),'Výsledková listina'!$R:$R,0)),"",INDEX('Výsledková listina'!$B:$B,MATCH(CONCATENATE(BE$2,$A22),'Výsledková listina'!$R:$R,0),1))</f>
        <v>#REF!</v>
      </c>
      <c r="BF22" s="4"/>
      <c r="BG22" s="42">
        <f t="shared" si="22"/>
      </c>
      <c r="BH22" s="81">
        <f t="shared" si="23"/>
      </c>
      <c r="BI22" s="65"/>
      <c r="BJ22" s="61" t="e">
        <f>IF(ISNA(MATCH(CONCATENATE(BJ$2,$A22),'Výsledková listina'!$R:$R,0)),"",INDEX('Výsledková listina'!$B:$B,MATCH(CONCATENATE(BJ$2,$A22),'Výsledková listina'!$R:$R,0),1))</f>
        <v>#REF!</v>
      </c>
      <c r="BK22" s="4"/>
      <c r="BL22" s="42">
        <f t="shared" si="24"/>
      </c>
      <c r="BM22" s="81">
        <f t="shared" si="25"/>
      </c>
      <c r="BN22" s="6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1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81">
        <f t="shared" si="1"/>
      </c>
      <c r="F23" s="65"/>
      <c r="G23" s="61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81">
        <f t="shared" si="3"/>
      </c>
      <c r="K23" s="65"/>
      <c r="L23" s="61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81">
        <f t="shared" si="5"/>
      </c>
      <c r="P23" s="65"/>
      <c r="Q23" s="61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81">
        <f t="shared" si="7"/>
      </c>
      <c r="U23" s="65"/>
      <c r="V23" s="61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81">
        <f t="shared" si="9"/>
      </c>
      <c r="Z23" s="65"/>
      <c r="AA23" s="61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81">
        <f t="shared" si="11"/>
      </c>
      <c r="AE23" s="65"/>
      <c r="AF23" s="61" t="e">
        <f>IF(ISNA(MATCH(CONCATENATE(AF$2,$A23),'Výsledková listina'!$R:$R,0)),"",INDEX('Výsledková listina'!$B:$B,MATCH(CONCATENATE(AF$2,$A23),'Výsledková listina'!$R:$R,0),1))</f>
        <v>#REF!</v>
      </c>
      <c r="AG23" s="4"/>
      <c r="AH23" s="42">
        <f t="shared" si="12"/>
      </c>
      <c r="AI23" s="81">
        <f t="shared" si="13"/>
      </c>
      <c r="AJ23" s="65"/>
      <c r="AK23" s="61" t="e">
        <f>IF(ISNA(MATCH(CONCATENATE(AK$2,$A23),'Výsledková listina'!$R:$R,0)),"",INDEX('Výsledková listina'!$B:$B,MATCH(CONCATENATE(AK$2,$A23),'Výsledková listina'!$R:$R,0),1))</f>
        <v>#REF!</v>
      </c>
      <c r="AL23" s="4"/>
      <c r="AM23" s="42">
        <f t="shared" si="14"/>
      </c>
      <c r="AN23" s="81">
        <f t="shared" si="15"/>
      </c>
      <c r="AO23" s="65"/>
      <c r="AP23" s="61" t="e">
        <f>IF(ISNA(MATCH(CONCATENATE(AP$2,$A23),'Výsledková listina'!$R:$R,0)),"",INDEX('Výsledková listina'!$B:$B,MATCH(CONCATENATE(AP$2,$A23),'Výsledková listina'!$R:$R,0),1))</f>
        <v>#REF!</v>
      </c>
      <c r="AQ23" s="4"/>
      <c r="AR23" s="42">
        <f t="shared" si="16"/>
      </c>
      <c r="AS23" s="81">
        <f t="shared" si="17"/>
      </c>
      <c r="AT23" s="65"/>
      <c r="AU23" s="61" t="e">
        <f>IF(ISNA(MATCH(CONCATENATE(AU$2,$A23),'Výsledková listina'!$R:$R,0)),"",INDEX('Výsledková listina'!$B:$B,MATCH(CONCATENATE(AU$2,$A23),'Výsledková listina'!$R:$R,0),1))</f>
        <v>#REF!</v>
      </c>
      <c r="AV23" s="4"/>
      <c r="AW23" s="42">
        <f t="shared" si="18"/>
      </c>
      <c r="AX23" s="81">
        <f t="shared" si="19"/>
      </c>
      <c r="AY23" s="65"/>
      <c r="AZ23" s="61" t="e">
        <f>IF(ISNA(MATCH(CONCATENATE(AZ$2,$A23),'Výsledková listina'!$R:$R,0)),"",INDEX('Výsledková listina'!$B:$B,MATCH(CONCATENATE(AZ$2,$A23),'Výsledková listina'!$R:$R,0),1))</f>
        <v>#REF!</v>
      </c>
      <c r="BA23" s="4"/>
      <c r="BB23" s="42">
        <f t="shared" si="20"/>
      </c>
      <c r="BC23" s="81">
        <f t="shared" si="21"/>
      </c>
      <c r="BD23" s="65"/>
      <c r="BE23" s="61" t="e">
        <f>IF(ISNA(MATCH(CONCATENATE(BE$2,$A23),'Výsledková listina'!$R:$R,0)),"",INDEX('Výsledková listina'!$B:$B,MATCH(CONCATENATE(BE$2,$A23),'Výsledková listina'!$R:$R,0),1))</f>
        <v>#REF!</v>
      </c>
      <c r="BF23" s="4"/>
      <c r="BG23" s="42">
        <f t="shared" si="22"/>
      </c>
      <c r="BH23" s="81">
        <f t="shared" si="23"/>
      </c>
      <c r="BI23" s="65"/>
      <c r="BJ23" s="61" t="e">
        <f>IF(ISNA(MATCH(CONCATENATE(BJ$2,$A23),'Výsledková listina'!$R:$R,0)),"",INDEX('Výsledková listina'!$B:$B,MATCH(CONCATENATE(BJ$2,$A23),'Výsledková listina'!$R:$R,0),1))</f>
        <v>#REF!</v>
      </c>
      <c r="BK23" s="4"/>
      <c r="BL23" s="42">
        <f t="shared" si="24"/>
      </c>
      <c r="BM23" s="81">
        <f t="shared" si="25"/>
      </c>
      <c r="BN23" s="6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1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81">
        <f t="shared" si="1"/>
      </c>
      <c r="F24" s="65"/>
      <c r="G24" s="61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81">
        <f t="shared" si="3"/>
      </c>
      <c r="K24" s="65"/>
      <c r="L24" s="61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81">
        <f t="shared" si="5"/>
      </c>
      <c r="P24" s="65"/>
      <c r="Q24" s="61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81">
        <f t="shared" si="7"/>
      </c>
      <c r="U24" s="65"/>
      <c r="V24" s="61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81">
        <f t="shared" si="9"/>
      </c>
      <c r="Z24" s="65"/>
      <c r="AA24" s="61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81">
        <f t="shared" si="11"/>
      </c>
      <c r="AE24" s="65"/>
      <c r="AF24" s="61" t="e">
        <f>IF(ISNA(MATCH(CONCATENATE(AF$2,$A24),'Výsledková listina'!$R:$R,0)),"",INDEX('Výsledková listina'!$B:$B,MATCH(CONCATENATE(AF$2,$A24),'Výsledková listina'!$R:$R,0),1))</f>
        <v>#REF!</v>
      </c>
      <c r="AG24" s="4"/>
      <c r="AH24" s="42">
        <f t="shared" si="12"/>
      </c>
      <c r="AI24" s="81">
        <f t="shared" si="13"/>
      </c>
      <c r="AJ24" s="65"/>
      <c r="AK24" s="61" t="e">
        <f>IF(ISNA(MATCH(CONCATENATE(AK$2,$A24),'Výsledková listina'!$R:$R,0)),"",INDEX('Výsledková listina'!$B:$B,MATCH(CONCATENATE(AK$2,$A24),'Výsledková listina'!$R:$R,0),1))</f>
        <v>#REF!</v>
      </c>
      <c r="AL24" s="4"/>
      <c r="AM24" s="42">
        <f t="shared" si="14"/>
      </c>
      <c r="AN24" s="81">
        <f t="shared" si="15"/>
      </c>
      <c r="AO24" s="65"/>
      <c r="AP24" s="61" t="e">
        <f>IF(ISNA(MATCH(CONCATENATE(AP$2,$A24),'Výsledková listina'!$R:$R,0)),"",INDEX('Výsledková listina'!$B:$B,MATCH(CONCATENATE(AP$2,$A24),'Výsledková listina'!$R:$R,0),1))</f>
        <v>#REF!</v>
      </c>
      <c r="AQ24" s="4"/>
      <c r="AR24" s="42">
        <f t="shared" si="16"/>
      </c>
      <c r="AS24" s="81">
        <f t="shared" si="17"/>
      </c>
      <c r="AT24" s="65"/>
      <c r="AU24" s="61" t="e">
        <f>IF(ISNA(MATCH(CONCATENATE(AU$2,$A24),'Výsledková listina'!$R:$R,0)),"",INDEX('Výsledková listina'!$B:$B,MATCH(CONCATENATE(AU$2,$A24),'Výsledková listina'!$R:$R,0),1))</f>
        <v>#REF!</v>
      </c>
      <c r="AV24" s="4"/>
      <c r="AW24" s="42">
        <f t="shared" si="18"/>
      </c>
      <c r="AX24" s="81">
        <f t="shared" si="19"/>
      </c>
      <c r="AY24" s="65"/>
      <c r="AZ24" s="61" t="e">
        <f>IF(ISNA(MATCH(CONCATENATE(AZ$2,$A24),'Výsledková listina'!$R:$R,0)),"",INDEX('Výsledková listina'!$B:$B,MATCH(CONCATENATE(AZ$2,$A24),'Výsledková listina'!$R:$R,0),1))</f>
        <v>#REF!</v>
      </c>
      <c r="BA24" s="4"/>
      <c r="BB24" s="42">
        <f t="shared" si="20"/>
      </c>
      <c r="BC24" s="81">
        <f t="shared" si="21"/>
      </c>
      <c r="BD24" s="65"/>
      <c r="BE24" s="61" t="e">
        <f>IF(ISNA(MATCH(CONCATENATE(BE$2,$A24),'Výsledková listina'!$R:$R,0)),"",INDEX('Výsledková listina'!$B:$B,MATCH(CONCATENATE(BE$2,$A24),'Výsledková listina'!$R:$R,0),1))</f>
        <v>#REF!</v>
      </c>
      <c r="BF24" s="4"/>
      <c r="BG24" s="42">
        <f t="shared" si="22"/>
      </c>
      <c r="BH24" s="81">
        <f t="shared" si="23"/>
      </c>
      <c r="BI24" s="65"/>
      <c r="BJ24" s="61" t="e">
        <f>IF(ISNA(MATCH(CONCATENATE(BJ$2,$A24),'Výsledková listina'!$R:$R,0)),"",INDEX('Výsledková listina'!$B:$B,MATCH(CONCATENATE(BJ$2,$A24),'Výsledková listina'!$R:$R,0),1))</f>
        <v>#REF!</v>
      </c>
      <c r="BK24" s="4"/>
      <c r="BL24" s="42">
        <f t="shared" si="24"/>
      </c>
      <c r="BM24" s="81">
        <f t="shared" si="25"/>
      </c>
      <c r="BN24" s="6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1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81">
        <f t="shared" si="1"/>
      </c>
      <c r="F25" s="65"/>
      <c r="G25" s="61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81">
        <f t="shared" si="3"/>
      </c>
      <c r="K25" s="65"/>
      <c r="L25" s="61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81">
        <f t="shared" si="5"/>
      </c>
      <c r="P25" s="65"/>
      <c r="Q25" s="61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81">
        <f t="shared" si="7"/>
      </c>
      <c r="U25" s="65"/>
      <c r="V25" s="61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81">
        <f t="shared" si="9"/>
      </c>
      <c r="Z25" s="65"/>
      <c r="AA25" s="61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81">
        <f t="shared" si="11"/>
      </c>
      <c r="AE25" s="65"/>
      <c r="AF25" s="61" t="e">
        <f>IF(ISNA(MATCH(CONCATENATE(AF$2,$A25),'Výsledková listina'!$R:$R,0)),"",INDEX('Výsledková listina'!$B:$B,MATCH(CONCATENATE(AF$2,$A25),'Výsledková listina'!$R:$R,0),1))</f>
        <v>#REF!</v>
      </c>
      <c r="AG25" s="4"/>
      <c r="AH25" s="42">
        <f t="shared" si="12"/>
      </c>
      <c r="AI25" s="81">
        <f t="shared" si="13"/>
      </c>
      <c r="AJ25" s="65"/>
      <c r="AK25" s="61" t="e">
        <f>IF(ISNA(MATCH(CONCATENATE(AK$2,$A25),'Výsledková listina'!$R:$R,0)),"",INDEX('Výsledková listina'!$B:$B,MATCH(CONCATENATE(AK$2,$A25),'Výsledková listina'!$R:$R,0),1))</f>
        <v>#REF!</v>
      </c>
      <c r="AL25" s="4"/>
      <c r="AM25" s="42">
        <f t="shared" si="14"/>
      </c>
      <c r="AN25" s="81">
        <f t="shared" si="15"/>
      </c>
      <c r="AO25" s="65"/>
      <c r="AP25" s="61" t="e">
        <f>IF(ISNA(MATCH(CONCATENATE(AP$2,$A25),'Výsledková listina'!$R:$R,0)),"",INDEX('Výsledková listina'!$B:$B,MATCH(CONCATENATE(AP$2,$A25),'Výsledková listina'!$R:$R,0),1))</f>
        <v>#REF!</v>
      </c>
      <c r="AQ25" s="4"/>
      <c r="AR25" s="42">
        <f t="shared" si="16"/>
      </c>
      <c r="AS25" s="81">
        <f t="shared" si="17"/>
      </c>
      <c r="AT25" s="65"/>
      <c r="AU25" s="61" t="e">
        <f>IF(ISNA(MATCH(CONCATENATE(AU$2,$A25),'Výsledková listina'!$R:$R,0)),"",INDEX('Výsledková listina'!$B:$B,MATCH(CONCATENATE(AU$2,$A25),'Výsledková listina'!$R:$R,0),1))</f>
        <v>#REF!</v>
      </c>
      <c r="AV25" s="4"/>
      <c r="AW25" s="42">
        <f t="shared" si="18"/>
      </c>
      <c r="AX25" s="81">
        <f t="shared" si="19"/>
      </c>
      <c r="AY25" s="65"/>
      <c r="AZ25" s="61" t="e">
        <f>IF(ISNA(MATCH(CONCATENATE(AZ$2,$A25),'Výsledková listina'!$R:$R,0)),"",INDEX('Výsledková listina'!$B:$B,MATCH(CONCATENATE(AZ$2,$A25),'Výsledková listina'!$R:$R,0),1))</f>
        <v>#REF!</v>
      </c>
      <c r="BA25" s="4"/>
      <c r="BB25" s="42">
        <f t="shared" si="20"/>
      </c>
      <c r="BC25" s="81">
        <f t="shared" si="21"/>
      </c>
      <c r="BD25" s="65"/>
      <c r="BE25" s="61" t="e">
        <f>IF(ISNA(MATCH(CONCATENATE(BE$2,$A25),'Výsledková listina'!$R:$R,0)),"",INDEX('Výsledková listina'!$B:$B,MATCH(CONCATENATE(BE$2,$A25),'Výsledková listina'!$R:$R,0),1))</f>
        <v>#REF!</v>
      </c>
      <c r="BF25" s="4"/>
      <c r="BG25" s="42">
        <f t="shared" si="22"/>
      </c>
      <c r="BH25" s="81">
        <f t="shared" si="23"/>
      </c>
      <c r="BI25" s="65"/>
      <c r="BJ25" s="61" t="e">
        <f>IF(ISNA(MATCH(CONCATENATE(BJ$2,$A25),'Výsledková listina'!$R:$R,0)),"",INDEX('Výsledková listina'!$B:$B,MATCH(CONCATENATE(BJ$2,$A25),'Výsledková listina'!$R:$R,0),1))</f>
        <v>#REF!</v>
      </c>
      <c r="BK25" s="4"/>
      <c r="BL25" s="42">
        <f t="shared" si="24"/>
      </c>
      <c r="BM25" s="81">
        <f t="shared" si="25"/>
      </c>
      <c r="BN25" s="65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1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81">
        <f t="shared" si="1"/>
      </c>
      <c r="F26" s="65"/>
      <c r="G26" s="61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81">
        <f t="shared" si="3"/>
      </c>
      <c r="K26" s="65"/>
      <c r="L26" s="61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81">
        <f t="shared" si="5"/>
      </c>
      <c r="P26" s="65"/>
      <c r="Q26" s="61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81">
        <f t="shared" si="7"/>
      </c>
      <c r="U26" s="65"/>
      <c r="V26" s="61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81">
        <f t="shared" si="9"/>
      </c>
      <c r="Z26" s="65"/>
      <c r="AA26" s="61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81">
        <f t="shared" si="11"/>
      </c>
      <c r="AE26" s="65"/>
      <c r="AF26" s="61" t="e">
        <f>IF(ISNA(MATCH(CONCATENATE(AF$2,$A26),'Výsledková listina'!$R:$R,0)),"",INDEX('Výsledková listina'!$B:$B,MATCH(CONCATENATE(AF$2,$A26),'Výsledková listina'!$R:$R,0),1))</f>
        <v>#REF!</v>
      </c>
      <c r="AG26" s="4"/>
      <c r="AH26" s="42">
        <f t="shared" si="12"/>
      </c>
      <c r="AI26" s="81">
        <f t="shared" si="13"/>
      </c>
      <c r="AJ26" s="65"/>
      <c r="AK26" s="61" t="e">
        <f>IF(ISNA(MATCH(CONCATENATE(AK$2,$A26),'Výsledková listina'!$R:$R,0)),"",INDEX('Výsledková listina'!$B:$B,MATCH(CONCATENATE(AK$2,$A26),'Výsledková listina'!$R:$R,0),1))</f>
        <v>#REF!</v>
      </c>
      <c r="AL26" s="4"/>
      <c r="AM26" s="42">
        <f t="shared" si="14"/>
      </c>
      <c r="AN26" s="81">
        <f t="shared" si="15"/>
      </c>
      <c r="AO26" s="65"/>
      <c r="AP26" s="61" t="e">
        <f>IF(ISNA(MATCH(CONCATENATE(AP$2,$A26),'Výsledková listina'!$R:$R,0)),"",INDEX('Výsledková listina'!$B:$B,MATCH(CONCATENATE(AP$2,$A26),'Výsledková listina'!$R:$R,0),1))</f>
        <v>#REF!</v>
      </c>
      <c r="AQ26" s="4"/>
      <c r="AR26" s="42">
        <f t="shared" si="16"/>
      </c>
      <c r="AS26" s="81">
        <f t="shared" si="17"/>
      </c>
      <c r="AT26" s="65"/>
      <c r="AU26" s="61" t="e">
        <f>IF(ISNA(MATCH(CONCATENATE(AU$2,$A26),'Výsledková listina'!$R:$R,0)),"",INDEX('Výsledková listina'!$B:$B,MATCH(CONCATENATE(AU$2,$A26),'Výsledková listina'!$R:$R,0),1))</f>
        <v>#REF!</v>
      </c>
      <c r="AV26" s="4"/>
      <c r="AW26" s="42">
        <f t="shared" si="18"/>
      </c>
      <c r="AX26" s="81">
        <f t="shared" si="19"/>
      </c>
      <c r="AY26" s="65"/>
      <c r="AZ26" s="61" t="e">
        <f>IF(ISNA(MATCH(CONCATENATE(AZ$2,$A26),'Výsledková listina'!$R:$R,0)),"",INDEX('Výsledková listina'!$B:$B,MATCH(CONCATENATE(AZ$2,$A26),'Výsledková listina'!$R:$R,0),1))</f>
        <v>#REF!</v>
      </c>
      <c r="BA26" s="4"/>
      <c r="BB26" s="42">
        <f t="shared" si="20"/>
      </c>
      <c r="BC26" s="81">
        <f t="shared" si="21"/>
      </c>
      <c r="BD26" s="65"/>
      <c r="BE26" s="61" t="e">
        <f>IF(ISNA(MATCH(CONCATENATE(BE$2,$A26),'Výsledková listina'!$R:$R,0)),"",INDEX('Výsledková listina'!$B:$B,MATCH(CONCATENATE(BE$2,$A26),'Výsledková listina'!$R:$R,0),1))</f>
        <v>#REF!</v>
      </c>
      <c r="BF26" s="4"/>
      <c r="BG26" s="42">
        <f t="shared" si="22"/>
      </c>
      <c r="BH26" s="81">
        <f t="shared" si="23"/>
      </c>
      <c r="BI26" s="65"/>
      <c r="BJ26" s="61" t="e">
        <f>IF(ISNA(MATCH(CONCATENATE(BJ$2,$A26),'Výsledková listina'!$R:$R,0)),"",INDEX('Výsledková listina'!$B:$B,MATCH(CONCATENATE(BJ$2,$A26),'Výsledková listina'!$R:$R,0),1))</f>
        <v>#REF!</v>
      </c>
      <c r="BK26" s="4"/>
      <c r="BL26" s="42">
        <f t="shared" si="24"/>
      </c>
      <c r="BM26" s="81">
        <f t="shared" si="25"/>
      </c>
      <c r="BN26" s="65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2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82">
        <f t="shared" si="1"/>
      </c>
      <c r="F27" s="66"/>
      <c r="G27" s="62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82">
        <f t="shared" si="3"/>
      </c>
      <c r="K27" s="66"/>
      <c r="L27" s="62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82">
        <f t="shared" si="5"/>
      </c>
      <c r="P27" s="66"/>
      <c r="Q27" s="62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82">
        <f t="shared" si="7"/>
      </c>
      <c r="U27" s="66"/>
      <c r="V27" s="62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82">
        <f t="shared" si="9"/>
      </c>
      <c r="Z27" s="66"/>
      <c r="AA27" s="62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82">
        <f t="shared" si="11"/>
      </c>
      <c r="AE27" s="66"/>
      <c r="AF27" s="62" t="e">
        <f>IF(ISNA(MATCH(CONCATENATE(AF$2,$A27),'Výsledková listina'!$R:$R,0)),"",INDEX('Výsledková listina'!$B:$B,MATCH(CONCATENATE(AF$2,$A27),'Výsledková listina'!$R:$R,0),1))</f>
        <v>#REF!</v>
      </c>
      <c r="AG27" s="7"/>
      <c r="AH27" s="43">
        <f t="shared" si="12"/>
      </c>
      <c r="AI27" s="82">
        <f t="shared" si="13"/>
      </c>
      <c r="AJ27" s="66"/>
      <c r="AK27" s="62" t="e">
        <f>IF(ISNA(MATCH(CONCATENATE(AK$2,$A27),'Výsledková listina'!$R:$R,0)),"",INDEX('Výsledková listina'!$B:$B,MATCH(CONCATENATE(AK$2,$A27),'Výsledková listina'!$R:$R,0),1))</f>
        <v>#REF!</v>
      </c>
      <c r="AL27" s="7"/>
      <c r="AM27" s="43">
        <f t="shared" si="14"/>
      </c>
      <c r="AN27" s="82">
        <f t="shared" si="15"/>
      </c>
      <c r="AO27" s="66"/>
      <c r="AP27" s="62" t="e">
        <f>IF(ISNA(MATCH(CONCATENATE(AP$2,$A27),'Výsledková listina'!$R:$R,0)),"",INDEX('Výsledková listina'!$B:$B,MATCH(CONCATENATE(AP$2,$A27),'Výsledková listina'!$R:$R,0),1))</f>
        <v>#REF!</v>
      </c>
      <c r="AQ27" s="7"/>
      <c r="AR27" s="43">
        <f t="shared" si="16"/>
      </c>
      <c r="AS27" s="82">
        <f t="shared" si="17"/>
      </c>
      <c r="AT27" s="66"/>
      <c r="AU27" s="62" t="e">
        <f>IF(ISNA(MATCH(CONCATENATE(AU$2,$A27),'Výsledková listina'!$R:$R,0)),"",INDEX('Výsledková listina'!$B:$B,MATCH(CONCATENATE(AU$2,$A27),'Výsledková listina'!$R:$R,0),1))</f>
        <v>#REF!</v>
      </c>
      <c r="AV27" s="7"/>
      <c r="AW27" s="43">
        <f t="shared" si="18"/>
      </c>
      <c r="AX27" s="82">
        <f t="shared" si="19"/>
      </c>
      <c r="AY27" s="66"/>
      <c r="AZ27" s="62" t="e">
        <f>IF(ISNA(MATCH(CONCATENATE(AZ$2,$A27),'Výsledková listina'!$R:$R,0)),"",INDEX('Výsledková listina'!$B:$B,MATCH(CONCATENATE(AZ$2,$A27),'Výsledková listina'!$R:$R,0),1))</f>
        <v>#REF!</v>
      </c>
      <c r="BA27" s="7"/>
      <c r="BB27" s="43">
        <f t="shared" si="20"/>
      </c>
      <c r="BC27" s="82">
        <f t="shared" si="21"/>
      </c>
      <c r="BD27" s="66"/>
      <c r="BE27" s="62" t="e">
        <f>IF(ISNA(MATCH(CONCATENATE(BE$2,$A27),'Výsledková listina'!$R:$R,0)),"",INDEX('Výsledková listina'!$B:$B,MATCH(CONCATENATE(BE$2,$A27),'Výsledková listina'!$R:$R,0),1))</f>
        <v>#REF!</v>
      </c>
      <c r="BF27" s="7"/>
      <c r="BG27" s="43">
        <f t="shared" si="22"/>
      </c>
      <c r="BH27" s="82">
        <f t="shared" si="23"/>
      </c>
      <c r="BI27" s="66"/>
      <c r="BJ27" s="62" t="e">
        <f>IF(ISNA(MATCH(CONCATENATE(BJ$2,$A27),'Výsledková listina'!$R:$R,0)),"",INDEX('Výsledková listina'!$B:$B,MATCH(CONCATENATE(BJ$2,$A27),'Výsledková listina'!$R:$R,0),1))</f>
        <v>#REF!</v>
      </c>
      <c r="BK27" s="7"/>
      <c r="BL27" s="43">
        <f t="shared" si="24"/>
      </c>
      <c r="BM27" s="82">
        <f t="shared" si="25"/>
      </c>
      <c r="BN27" s="6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tabSelected="1" view="pageBreakPreview" zoomScaleNormal="75" zoomScaleSheetLayoutView="100" zoomScalePageLayoutView="0" workbookViewId="0" topLeftCell="A1">
      <selection activeCell="W17" sqref="W17"/>
    </sheetView>
  </sheetViews>
  <sheetFormatPr defaultColWidth="9.00390625" defaultRowHeight="12.75"/>
  <cols>
    <col min="1" max="1" width="3.00390625" style="47" bestFit="1" customWidth="1"/>
    <col min="2" max="2" width="6.125" style="47" bestFit="1" customWidth="1"/>
    <col min="3" max="3" width="5.75390625" style="47" customWidth="1"/>
    <col min="4" max="4" width="7.375" style="47" customWidth="1"/>
    <col min="5" max="5" width="5.25390625" style="47" customWidth="1"/>
    <col min="6" max="6" width="18.25390625" style="99" customWidth="1"/>
    <col min="7" max="7" width="6.125" style="47" bestFit="1" customWidth="1"/>
    <col min="8" max="8" width="5.625" style="47" bestFit="1" customWidth="1"/>
    <col min="9" max="10" width="5.75390625" style="47" customWidth="1"/>
    <col min="11" max="11" width="20.00390625" style="99" customWidth="1"/>
    <col min="12" max="145" width="3.875" style="47" customWidth="1"/>
    <col min="146" max="16384" width="9.125" style="47" customWidth="1"/>
  </cols>
  <sheetData>
    <row r="1" spans="1:11" s="100" customFormat="1" ht="18" customHeight="1">
      <c r="A1" s="197" t="s">
        <v>76</v>
      </c>
      <c r="B1" s="198" t="s">
        <v>77</v>
      </c>
      <c r="C1" s="198"/>
      <c r="D1" s="198"/>
      <c r="E1" s="198"/>
      <c r="F1" s="198"/>
      <c r="G1" s="198" t="s">
        <v>78</v>
      </c>
      <c r="H1" s="198"/>
      <c r="I1" s="198"/>
      <c r="J1" s="198"/>
      <c r="K1" s="198"/>
    </row>
    <row r="2" spans="1:11" s="100" customFormat="1" ht="18" customHeight="1">
      <c r="A2" s="197"/>
      <c r="B2" s="101" t="s">
        <v>44</v>
      </c>
      <c r="C2" s="101" t="s">
        <v>45</v>
      </c>
      <c r="D2" s="101" t="s">
        <v>4</v>
      </c>
      <c r="E2" s="101" t="s">
        <v>79</v>
      </c>
      <c r="F2" s="101" t="s">
        <v>80</v>
      </c>
      <c r="G2" s="101" t="s">
        <v>44</v>
      </c>
      <c r="H2" s="101" t="s">
        <v>45</v>
      </c>
      <c r="I2" s="101" t="s">
        <v>4</v>
      </c>
      <c r="J2" s="101" t="s">
        <v>79</v>
      </c>
      <c r="K2" s="101" t="s">
        <v>80</v>
      </c>
    </row>
    <row r="3" spans="1:11" ht="18" customHeight="1">
      <c r="A3" s="97">
        <v>1</v>
      </c>
      <c r="B3" s="101" t="s">
        <v>19</v>
      </c>
      <c r="C3" s="101">
        <v>1</v>
      </c>
      <c r="D3" s="96">
        <f>INDEX('1. závod'!$A:$BN,$C3+3,INDEX('Základní list'!$B:$B,MATCH($B3,'Základní list'!$A:$A,0),1))</f>
        <v>9840</v>
      </c>
      <c r="E3" s="96">
        <f>INDEX('1. závod'!$A:$BN,$C3+3,INDEX('Základní list'!$B:$B,MATCH($B3,'Základní list'!$A:$A,0),1)+2)</f>
        <v>1</v>
      </c>
      <c r="F3" s="98" t="str">
        <f>INDEX('1. závod'!$A:$BN,$C3+3,INDEX('Základní list'!$B:$B,MATCH($B3,'Základní list'!$A:$A,0),1)-1)</f>
        <v>Hrabal Vladimír</v>
      </c>
      <c r="G3" s="101" t="s">
        <v>19</v>
      </c>
      <c r="H3" s="101">
        <v>1</v>
      </c>
      <c r="I3" s="96">
        <f>INDEX('2. závod'!$A:$BN,$H3+3,INDEX('Základní list'!$B:$B,MATCH($G3,'Základní list'!$A:$A,0),1))</f>
        <v>9860</v>
      </c>
      <c r="J3" s="96">
        <f>INDEX('2. závod'!$A:$BN,$H3+3,INDEX('Základní list'!$B:$B,MATCH($G3,'Základní list'!$A:$A,0),1)+2)</f>
        <v>4</v>
      </c>
      <c r="K3" s="98" t="str">
        <f>INDEX('2. závod'!$A:$BN,$H3+3,INDEX('Základní list'!$B:$B,MATCH($G3,'Základní list'!$A:$A,0),1)-1)</f>
        <v>Kasl Luboš</v>
      </c>
    </row>
    <row r="4" spans="1:11" ht="18" customHeight="1">
      <c r="A4" s="97">
        <v>2</v>
      </c>
      <c r="B4" s="101" t="s">
        <v>19</v>
      </c>
      <c r="C4" s="101">
        <v>2</v>
      </c>
      <c r="D4" s="96">
        <f>INDEX('1. závod'!$A:$BN,$C4+3,INDEX('Základní list'!$B:$B,MATCH($B4,'Základní list'!$A:$A,0),1))</f>
        <v>3840</v>
      </c>
      <c r="E4" s="96">
        <f>INDEX('1. závod'!$A:$BN,$C4+3,INDEX('Základní list'!$B:$B,MATCH($B4,'Základní list'!$A:$A,0),1)+2)</f>
        <v>5</v>
      </c>
      <c r="F4" s="98" t="str">
        <f>INDEX('1. závod'!$A:$BN,$C4+3,INDEX('Základní list'!$B:$B,MATCH($B4,'Základní list'!$A:$A,0),1)-1)</f>
        <v>Sofron Pavel</v>
      </c>
      <c r="G4" s="101" t="s">
        <v>19</v>
      </c>
      <c r="H4" s="101">
        <v>2</v>
      </c>
      <c r="I4" s="96">
        <f>INDEX('2. závod'!$A:$BN,$H4+3,INDEX('Základní list'!$B:$B,MATCH($G4,'Základní list'!$A:$A,0),1))</f>
        <v>6020</v>
      </c>
      <c r="J4" s="96">
        <f>INDEX('2. závod'!$A:$BN,$H4+3,INDEX('Základní list'!$B:$B,MATCH($G4,'Základní list'!$A:$A,0),1)+2)</f>
        <v>8</v>
      </c>
      <c r="K4" s="98" t="str">
        <f>INDEX('2. závod'!$A:$BN,$H4+3,INDEX('Základní list'!$B:$B,MATCH($G4,'Základní list'!$A:$A,0),1)-1)</f>
        <v>Pokorný František</v>
      </c>
    </row>
    <row r="5" spans="1:11" ht="18" customHeight="1">
      <c r="A5" s="97">
        <v>3</v>
      </c>
      <c r="B5" s="101" t="s">
        <v>19</v>
      </c>
      <c r="C5" s="101">
        <v>3</v>
      </c>
      <c r="D5" s="96">
        <f>INDEX('1. závod'!$A:$BN,$C5+3,INDEX('Základní list'!$B:$B,MATCH($B5,'Základní list'!$A:$A,0),1))</f>
        <v>3480</v>
      </c>
      <c r="E5" s="96">
        <f>INDEX('1. závod'!$A:$BN,$C5+3,INDEX('Základní list'!$B:$B,MATCH($B5,'Základní list'!$A:$A,0),1)+2)</f>
        <v>6</v>
      </c>
      <c r="F5" s="98" t="str">
        <f>INDEX('1. závod'!$A:$BN,$C5+3,INDEX('Základní list'!$B:$B,MATCH($B5,'Základní list'!$A:$A,0),1)-1)</f>
        <v>Dušanek Tomáš</v>
      </c>
      <c r="G5" s="101" t="s">
        <v>19</v>
      </c>
      <c r="H5" s="101">
        <v>3</v>
      </c>
      <c r="I5" s="96">
        <f>INDEX('2. závod'!$A:$BN,$H5+3,INDEX('Základní list'!$B:$B,MATCH($G5,'Základní list'!$A:$A,0),1))</f>
        <v>8940</v>
      </c>
      <c r="J5" s="96">
        <f>INDEX('2. závod'!$A:$BN,$H5+3,INDEX('Základní list'!$B:$B,MATCH($G5,'Základní list'!$A:$A,0),1)+2)</f>
        <v>6</v>
      </c>
      <c r="K5" s="98" t="str">
        <f>INDEX('2. závod'!$A:$BN,$H5+3,INDEX('Základní list'!$B:$B,MATCH($G5,'Základní list'!$A:$A,0),1)-1)</f>
        <v>Bartoň Roman</v>
      </c>
    </row>
    <row r="6" spans="1:11" ht="18" customHeight="1">
      <c r="A6" s="97">
        <v>4</v>
      </c>
      <c r="B6" s="101" t="s">
        <v>19</v>
      </c>
      <c r="C6" s="101">
        <v>4</v>
      </c>
      <c r="D6" s="96">
        <f>INDEX('1. závod'!$A:$BN,$C6+3,INDEX('Základní list'!$B:$B,MATCH($B6,'Základní list'!$A:$A,0),1))</f>
        <v>5550</v>
      </c>
      <c r="E6" s="96">
        <f>INDEX('1. závod'!$A:$BN,$C6+3,INDEX('Základní list'!$B:$B,MATCH($B6,'Základní list'!$A:$A,0),1)+2)</f>
        <v>4</v>
      </c>
      <c r="F6" s="98" t="str">
        <f>INDEX('1. závod'!$A:$BN,$C6+3,INDEX('Základní list'!$B:$B,MATCH($B6,'Základní list'!$A:$A,0),1)-1)</f>
        <v>Ouředníček Jiří</v>
      </c>
      <c r="G6" s="101" t="s">
        <v>19</v>
      </c>
      <c r="H6" s="101">
        <v>4</v>
      </c>
      <c r="I6" s="96">
        <f>INDEX('2. závod'!$A:$BN,$H6+3,INDEX('Základní list'!$B:$B,MATCH($G6,'Základní list'!$A:$A,0),1))</f>
        <v>9620</v>
      </c>
      <c r="J6" s="96">
        <f>INDEX('2. závod'!$A:$BN,$H6+3,INDEX('Základní list'!$B:$B,MATCH($G6,'Základní list'!$A:$A,0),1)+2)</f>
        <v>5</v>
      </c>
      <c r="K6" s="98" t="str">
        <f>INDEX('2. závod'!$A:$BN,$H6+3,INDEX('Základní list'!$B:$B,MATCH($G6,'Základní list'!$A:$A,0),1)-1)</f>
        <v>Vitásek Jiří</v>
      </c>
    </row>
    <row r="7" spans="1:11" ht="18" customHeight="1">
      <c r="A7" s="97">
        <v>5</v>
      </c>
      <c r="B7" s="101" t="s">
        <v>19</v>
      </c>
      <c r="C7" s="101">
        <v>5</v>
      </c>
      <c r="D7" s="96">
        <f>INDEX('1. závod'!$A:$BN,$C7+3,INDEX('Základní list'!$B:$B,MATCH($B7,'Základní list'!$A:$A,0),1))</f>
        <v>9060</v>
      </c>
      <c r="E7" s="96">
        <f>INDEX('1. závod'!$A:$BN,$C7+3,INDEX('Základní list'!$B:$B,MATCH($B7,'Základní list'!$A:$A,0),1)+2)</f>
        <v>2</v>
      </c>
      <c r="F7" s="98" t="str">
        <f>INDEX('1. závod'!$A:$BN,$C7+3,INDEX('Základní list'!$B:$B,MATCH($B7,'Základní list'!$A:$A,0),1)-1)</f>
        <v>Hahn Petr</v>
      </c>
      <c r="G7" s="101" t="s">
        <v>19</v>
      </c>
      <c r="H7" s="101">
        <v>5</v>
      </c>
      <c r="I7" s="96">
        <f>INDEX('2. závod'!$A:$BN,$H7+3,INDEX('Základní list'!$B:$B,MATCH($G7,'Základní list'!$A:$A,0),1))</f>
        <v>5860</v>
      </c>
      <c r="J7" s="96">
        <f>INDEX('2. závod'!$A:$BN,$H7+3,INDEX('Základní list'!$B:$B,MATCH($G7,'Základní list'!$A:$A,0),1)+2)</f>
        <v>9</v>
      </c>
      <c r="K7" s="98" t="str">
        <f>INDEX('2. závod'!$A:$BN,$H7+3,INDEX('Základní list'!$B:$B,MATCH($G7,'Základní list'!$A:$A,0),1)-1)</f>
        <v>Havlíček Petr</v>
      </c>
    </row>
    <row r="8" spans="1:11" ht="18" customHeight="1">
      <c r="A8" s="97">
        <v>6</v>
      </c>
      <c r="B8" s="101" t="s">
        <v>19</v>
      </c>
      <c r="C8" s="101">
        <v>6</v>
      </c>
      <c r="D8" s="96">
        <f>INDEX('1. závod'!$A:$BN,$C8+3,INDEX('Základní list'!$B:$B,MATCH($B8,'Základní list'!$A:$A,0),1))</f>
        <v>7760</v>
      </c>
      <c r="E8" s="96">
        <f>INDEX('1. závod'!$A:$BN,$C8+3,INDEX('Základní list'!$B:$B,MATCH($B8,'Základní list'!$A:$A,0),1)+2)</f>
        <v>3</v>
      </c>
      <c r="F8" s="98" t="str">
        <f>INDEX('1. závod'!$A:$BN,$C8+3,INDEX('Základní list'!$B:$B,MATCH($B8,'Základní list'!$A:$A,0),1)-1)</f>
        <v>Dušanek Bohuslav</v>
      </c>
      <c r="G8" s="101" t="s">
        <v>19</v>
      </c>
      <c r="H8" s="101">
        <v>6</v>
      </c>
      <c r="I8" s="96">
        <f>INDEX('2. závod'!$A:$BN,$H8+3,INDEX('Základní list'!$B:$B,MATCH($G8,'Základní list'!$A:$A,0),1))</f>
        <v>14620</v>
      </c>
      <c r="J8" s="96">
        <f>INDEX('2. závod'!$A:$BN,$H8+3,INDEX('Základní list'!$B:$B,MATCH($G8,'Základní list'!$A:$A,0),1)+2)</f>
        <v>3</v>
      </c>
      <c r="K8" s="98" t="str">
        <f>INDEX('2. závod'!$A:$BN,$H8+3,INDEX('Základní list'!$B:$B,MATCH($G8,'Základní list'!$A:$A,0),1)-1)</f>
        <v>Chalupa Ladislav</v>
      </c>
    </row>
    <row r="9" spans="1:11" ht="18" customHeight="1">
      <c r="A9" s="97">
        <v>7</v>
      </c>
      <c r="B9" s="101" t="s">
        <v>19</v>
      </c>
      <c r="C9" s="101">
        <v>7</v>
      </c>
      <c r="D9" s="96">
        <f>INDEX('1. závod'!$A:$BN,$C9+3,INDEX('Základní list'!$B:$B,MATCH($B9,'Základní list'!$A:$A,0),1))</f>
        <v>2300</v>
      </c>
      <c r="E9" s="96">
        <f>INDEX('1. závod'!$A:$BN,$C9+3,INDEX('Základní list'!$B:$B,MATCH($B9,'Základní list'!$A:$A,0),1)+2)</f>
        <v>9</v>
      </c>
      <c r="F9" s="98" t="str">
        <f>INDEX('1. závod'!$A:$BN,$C9+3,INDEX('Základní list'!$B:$B,MATCH($B9,'Základní list'!$A:$A,0),1)-1)</f>
        <v>Pokorný František</v>
      </c>
      <c r="G9" s="101" t="s">
        <v>19</v>
      </c>
      <c r="H9" s="101">
        <v>7</v>
      </c>
      <c r="I9" s="96">
        <f>INDEX('2. závod'!$A:$BN,$H9+3,INDEX('Základní list'!$B:$B,MATCH($G9,'Základní list'!$A:$A,0),1))</f>
        <v>3480</v>
      </c>
      <c r="J9" s="96">
        <f>INDEX('2. závod'!$A:$BN,$H9+3,INDEX('Základní list'!$B:$B,MATCH($G9,'Základní list'!$A:$A,0),1)+2)</f>
        <v>10</v>
      </c>
      <c r="K9" s="98" t="str">
        <f>INDEX('2. závod'!$A:$BN,$H9+3,INDEX('Základní list'!$B:$B,MATCH($G9,'Základní list'!$A:$A,0),1)-1)</f>
        <v>Šurgota Juraj</v>
      </c>
    </row>
    <row r="10" spans="1:11" ht="18" customHeight="1">
      <c r="A10" s="97">
        <v>8</v>
      </c>
      <c r="B10" s="101" t="s">
        <v>19</v>
      </c>
      <c r="C10" s="101">
        <v>8</v>
      </c>
      <c r="D10" s="96">
        <f>INDEX('1. závod'!$A:$BN,$C10+3,INDEX('Základní list'!$B:$B,MATCH($B10,'Základní list'!$A:$A,0),1))</f>
        <v>3040</v>
      </c>
      <c r="E10" s="96">
        <f>INDEX('1. závod'!$A:$BN,$C10+3,INDEX('Základní list'!$B:$B,MATCH($B10,'Základní list'!$A:$A,0),1)+2)</f>
        <v>7</v>
      </c>
      <c r="F10" s="98" t="str">
        <f>INDEX('1. závod'!$A:$BN,$C10+3,INDEX('Základní list'!$B:$B,MATCH($B10,'Základní list'!$A:$A,0),1)-1)</f>
        <v>Bromovský Petr</v>
      </c>
      <c r="G10" s="101" t="s">
        <v>19</v>
      </c>
      <c r="H10" s="101">
        <v>8</v>
      </c>
      <c r="I10" s="96">
        <f>INDEX('2. závod'!$A:$BN,$H10+3,INDEX('Základní list'!$B:$B,MATCH($G10,'Základní list'!$A:$A,0),1))</f>
        <v>2420</v>
      </c>
      <c r="J10" s="96">
        <f>INDEX('2. závod'!$A:$BN,$H10+3,INDEX('Základní list'!$B:$B,MATCH($G10,'Základní list'!$A:$A,0),1)+2)</f>
        <v>11</v>
      </c>
      <c r="K10" s="98" t="str">
        <f>INDEX('2. závod'!$A:$BN,$H10+3,INDEX('Základní list'!$B:$B,MATCH($G10,'Základní list'!$A:$A,0),1)-1)</f>
        <v>Vodička Miroslav</v>
      </c>
    </row>
    <row r="11" spans="1:11" ht="18" customHeight="1">
      <c r="A11" s="97">
        <v>9</v>
      </c>
      <c r="B11" s="101" t="s">
        <v>19</v>
      </c>
      <c r="C11" s="101">
        <v>9</v>
      </c>
      <c r="D11" s="96">
        <f>INDEX('1. závod'!$A:$BN,$C11+3,INDEX('Základní list'!$B:$B,MATCH($B11,'Základní list'!$A:$A,0),1))</f>
        <v>0</v>
      </c>
      <c r="E11" s="96">
        <f>INDEX('1. závod'!$A:$BN,$C11+3,INDEX('Základní list'!$B:$B,MATCH($B11,'Základní list'!$A:$A,0),1)+2)</f>
        <v>11</v>
      </c>
      <c r="F11" s="98" t="str">
        <f>INDEX('1. závod'!$A:$BN,$C11+3,INDEX('Základní list'!$B:$B,MATCH($B11,'Základní list'!$A:$A,0),1)-1)</f>
        <v>Bechyňská Kateřina</v>
      </c>
      <c r="G11" s="101" t="s">
        <v>19</v>
      </c>
      <c r="H11" s="101">
        <v>9</v>
      </c>
      <c r="I11" s="96">
        <f>INDEX('2. závod'!$A:$BN,$H11+3,INDEX('Základní list'!$B:$B,MATCH($G11,'Základní list'!$A:$A,0),1))</f>
        <v>6680</v>
      </c>
      <c r="J11" s="96">
        <f>INDEX('2. závod'!$A:$BN,$H11+3,INDEX('Základní list'!$B:$B,MATCH($G11,'Základní list'!$A:$A,0),1)+2)</f>
        <v>7</v>
      </c>
      <c r="K11" s="98" t="str">
        <f>INDEX('2. závod'!$A:$BN,$H11+3,INDEX('Základní list'!$B:$B,MATCH($G11,'Základní list'!$A:$A,0),1)-1)</f>
        <v>Kuchař Petr</v>
      </c>
    </row>
    <row r="12" spans="1:11" ht="18" customHeight="1">
      <c r="A12" s="97">
        <v>10</v>
      </c>
      <c r="B12" s="101" t="s">
        <v>19</v>
      </c>
      <c r="C12" s="101">
        <v>10</v>
      </c>
      <c r="D12" s="96">
        <f>INDEX('1. závod'!$A:$BN,$C12+3,INDEX('Základní list'!$B:$B,MATCH($B12,'Základní list'!$A:$A,0),1))</f>
        <v>1280</v>
      </c>
      <c r="E12" s="96">
        <f>INDEX('1. závod'!$A:$BN,$C12+3,INDEX('Základní list'!$B:$B,MATCH($B12,'Základní list'!$A:$A,0),1)+2)</f>
        <v>10</v>
      </c>
      <c r="F12" s="98" t="str">
        <f>INDEX('1. závod'!$A:$BN,$C12+3,INDEX('Základní list'!$B:$B,MATCH($B12,'Základní list'!$A:$A,0),1)-1)</f>
        <v>Vatěra Miroslav</v>
      </c>
      <c r="G12" s="101" t="s">
        <v>19</v>
      </c>
      <c r="H12" s="101">
        <v>10</v>
      </c>
      <c r="I12" s="96">
        <f>INDEX('2. závod'!$A:$BN,$H12+3,INDEX('Základní list'!$B:$B,MATCH($G12,'Základní list'!$A:$A,0),1))</f>
        <v>34380</v>
      </c>
      <c r="J12" s="96">
        <f>INDEX('2. závod'!$A:$BN,$H12+3,INDEX('Základní list'!$B:$B,MATCH($G12,'Základní list'!$A:$A,0),1)+2)</f>
        <v>1</v>
      </c>
      <c r="K12" s="98" t="str">
        <f>INDEX('2. závod'!$A:$BN,$H12+3,INDEX('Základní list'!$B:$B,MATCH($G12,'Základní list'!$A:$A,0),1)-1)</f>
        <v>Štěpnička Radek</v>
      </c>
    </row>
    <row r="13" spans="1:11" ht="18" customHeight="1">
      <c r="A13" s="97">
        <v>11</v>
      </c>
      <c r="B13" s="101" t="s">
        <v>19</v>
      </c>
      <c r="C13" s="101">
        <v>11</v>
      </c>
      <c r="D13" s="96">
        <f>INDEX('1. závod'!$A:$BN,$C13+3,INDEX('Základní list'!$B:$B,MATCH($B13,'Základní list'!$A:$A,0),1))</f>
        <v>2740</v>
      </c>
      <c r="E13" s="96">
        <f>INDEX('1. závod'!$A:$BN,$C13+3,INDEX('Základní list'!$B:$B,MATCH($B13,'Základní list'!$A:$A,0),1)+2)</f>
        <v>8</v>
      </c>
      <c r="F13" s="98" t="str">
        <f>INDEX('1. závod'!$A:$BN,$C13+3,INDEX('Základní list'!$B:$B,MATCH($B13,'Základní list'!$A:$A,0),1)-1)</f>
        <v>Šajerman Vladimír</v>
      </c>
      <c r="G13" s="101" t="s">
        <v>19</v>
      </c>
      <c r="H13" s="101">
        <v>11</v>
      </c>
      <c r="I13" s="96">
        <f>INDEX('2. závod'!$A:$BN,$H13+3,INDEX('Základní list'!$B:$B,MATCH($G13,'Základní list'!$A:$A,0),1))</f>
        <v>15840</v>
      </c>
      <c r="J13" s="96">
        <f>INDEX('2. závod'!$A:$BN,$H13+3,INDEX('Základní list'!$B:$B,MATCH($G13,'Základní list'!$A:$A,0),1)+2)</f>
        <v>2</v>
      </c>
      <c r="K13" s="98" t="str">
        <f>INDEX('2. závod'!$A:$BN,$H13+3,INDEX('Základní list'!$B:$B,MATCH($G13,'Základní list'!$A:$A,0),1)-1)</f>
        <v>Štěpnička Milan</v>
      </c>
    </row>
    <row r="14" spans="1:11" ht="18" customHeight="1" hidden="1">
      <c r="A14" s="97">
        <v>12</v>
      </c>
      <c r="B14" s="101" t="s">
        <v>19</v>
      </c>
      <c r="C14" s="101">
        <v>12</v>
      </c>
      <c r="D14" s="96">
        <f>INDEX('1. závod'!$A:$BN,$C14+3,INDEX('Základní list'!$B:$B,MATCH($B14,'Základní list'!$A:$A,0),1))</f>
        <v>0</v>
      </c>
      <c r="E14" s="96">
        <f>INDEX('1. závod'!$A:$BN,$C14+3,INDEX('Základní list'!$B:$B,MATCH($B14,'Základní list'!$A:$A,0),1)+2)</f>
      </c>
      <c r="F14" s="98">
        <f>INDEX('1. závod'!$A:$BN,$C14+3,INDEX('Základní list'!$B:$B,MATCH($B14,'Základní list'!$A:$A,0),1)-1)</f>
      </c>
      <c r="G14" s="101" t="s">
        <v>19</v>
      </c>
      <c r="H14" s="101">
        <v>12</v>
      </c>
      <c r="I14" s="96">
        <f>INDEX('2. závod'!$A:$BN,$H14+3,INDEX('Základní list'!$B:$B,MATCH($G14,'Základní list'!$A:$A,0),1))</f>
        <v>0</v>
      </c>
      <c r="J14" s="96">
        <f>INDEX('2. závod'!$A:$BN,$H14+3,INDEX('Základní list'!$B:$B,MATCH($G14,'Základní list'!$A:$A,0),1)+2)</f>
      </c>
      <c r="K14" s="98">
        <f>INDEX('2. závod'!$A:$BN,$H14+3,INDEX('Základní list'!$B:$B,MATCH($G14,'Základní list'!$A:$A,0),1)-1)</f>
      </c>
    </row>
    <row r="15" spans="1:11" ht="18" customHeight="1" hidden="1">
      <c r="A15" s="97">
        <v>13</v>
      </c>
      <c r="B15" s="101" t="s">
        <v>19</v>
      </c>
      <c r="C15" s="101">
        <v>13</v>
      </c>
      <c r="D15" s="96">
        <f>INDEX('1. závod'!$A:$BN,$C15+3,INDEX('Základní list'!$B:$B,MATCH($B15,'Základní list'!$A:$A,0),1))</f>
        <v>0</v>
      </c>
      <c r="E15" s="96">
        <f>INDEX('1. závod'!$A:$BN,$C15+3,INDEX('Základní list'!$B:$B,MATCH($B15,'Základní list'!$A:$A,0),1)+2)</f>
      </c>
      <c r="F15" s="98">
        <f>INDEX('1. závod'!$A:$BN,$C15+3,INDEX('Základní list'!$B:$B,MATCH($B15,'Základní list'!$A:$A,0),1)-1)</f>
      </c>
      <c r="G15" s="101" t="s">
        <v>19</v>
      </c>
      <c r="H15" s="101">
        <v>13</v>
      </c>
      <c r="I15" s="96">
        <f>INDEX('2. závod'!$A:$BN,$H15+3,INDEX('Základní list'!$B:$B,MATCH($G15,'Základní list'!$A:$A,0),1))</f>
        <v>0</v>
      </c>
      <c r="J15" s="96">
        <f>INDEX('2. závod'!$A:$BN,$H15+3,INDEX('Základní list'!$B:$B,MATCH($G15,'Základní list'!$A:$A,0),1)+2)</f>
      </c>
      <c r="K15" s="98">
        <f>INDEX('2. závod'!$A:$BN,$H15+3,INDEX('Základní list'!$B:$B,MATCH($G15,'Základní list'!$A:$A,0),1)-1)</f>
      </c>
    </row>
    <row r="16" spans="1:11" ht="18" customHeight="1" hidden="1">
      <c r="A16" s="97"/>
      <c r="B16" s="101"/>
      <c r="C16" s="101"/>
      <c r="D16" s="96"/>
      <c r="E16" s="96"/>
      <c r="F16" s="98"/>
      <c r="G16" s="101"/>
      <c r="H16" s="101"/>
      <c r="I16" s="96"/>
      <c r="J16" s="96"/>
      <c r="K16" s="98"/>
    </row>
    <row r="17" spans="1:11" ht="18" customHeight="1">
      <c r="A17" s="97">
        <v>16</v>
      </c>
      <c r="B17" s="101" t="s">
        <v>23</v>
      </c>
      <c r="C17" s="101">
        <v>1</v>
      </c>
      <c r="D17" s="96">
        <f>INDEX('1. závod'!$A:$BN,$C17+3,INDEX('Základní list'!$B:$B,MATCH($B17,'Základní list'!$A:$A,0),1))</f>
        <v>1420</v>
      </c>
      <c r="E17" s="96">
        <f>INDEX('1. závod'!$A:$BN,$C17+3,INDEX('Základní list'!$B:$B,MATCH($B17,'Základní list'!$A:$A,0),1)+2)</f>
        <v>10</v>
      </c>
      <c r="F17" s="98" t="str">
        <f>INDEX('1. závod'!$A:$BN,$C17+3,INDEX('Základní list'!$B:$B,MATCH($B17,'Základní list'!$A:$A,0),1)-1)</f>
        <v>Vodička Miroslav</v>
      </c>
      <c r="G17" s="101" t="s">
        <v>23</v>
      </c>
      <c r="H17" s="101">
        <v>1</v>
      </c>
      <c r="I17" s="96">
        <f>INDEX('2. závod'!$A:$BN,$H17+3,INDEX('Základní list'!$B:$B,MATCH($G17,'Základní list'!$A:$A,0),1))</f>
        <v>2800</v>
      </c>
      <c r="J17" s="96">
        <f>INDEX('2. závod'!$A:$BN,$H17+3,INDEX('Základní list'!$B:$B,MATCH($G17,'Základní list'!$A:$A,0),1)+2)</f>
        <v>11</v>
      </c>
      <c r="K17" s="98" t="str">
        <f>INDEX('2. závod'!$A:$BN,$H17+3,INDEX('Základní list'!$B:$B,MATCH($G17,'Základní list'!$A:$A,0),1)-1)</f>
        <v>Panocha Josef</v>
      </c>
    </row>
    <row r="18" spans="1:11" ht="18" customHeight="1">
      <c r="A18" s="97">
        <v>17</v>
      </c>
      <c r="B18" s="101" t="s">
        <v>23</v>
      </c>
      <c r="C18" s="101">
        <v>2</v>
      </c>
      <c r="D18" s="96">
        <f>INDEX('1. závod'!$A:$BN,$C18+3,INDEX('Základní list'!$B:$B,MATCH($B18,'Základní list'!$A:$A,0),1))</f>
        <v>3300</v>
      </c>
      <c r="E18" s="96">
        <f>INDEX('1. závod'!$A:$BN,$C18+3,INDEX('Základní list'!$B:$B,MATCH($B18,'Základní list'!$A:$A,0),1)+2)</f>
        <v>5</v>
      </c>
      <c r="F18" s="98" t="str">
        <f>INDEX('1. závod'!$A:$BN,$C18+3,INDEX('Základní list'!$B:$B,MATCH($B18,'Základní list'!$A:$A,0),1)-1)</f>
        <v>Vinař René</v>
      </c>
      <c r="G18" s="101" t="s">
        <v>23</v>
      </c>
      <c r="H18" s="101">
        <v>2</v>
      </c>
      <c r="I18" s="96">
        <f>INDEX('2. závod'!$A:$BN,$H18+3,INDEX('Základní list'!$B:$B,MATCH($G18,'Základní list'!$A:$A,0),1))</f>
        <v>8320</v>
      </c>
      <c r="J18" s="96">
        <f>INDEX('2. závod'!$A:$BN,$H18+3,INDEX('Základní list'!$B:$B,MATCH($G18,'Základní list'!$A:$A,0),1)+2)</f>
        <v>7</v>
      </c>
      <c r="K18" s="98" t="str">
        <f>INDEX('2. závod'!$A:$BN,$H18+3,INDEX('Základní list'!$B:$B,MATCH($G18,'Základní list'!$A:$A,0),1)-1)</f>
        <v>Funda Petr</v>
      </c>
    </row>
    <row r="19" spans="1:11" ht="18" customHeight="1">
      <c r="A19" s="97">
        <v>18</v>
      </c>
      <c r="B19" s="101" t="s">
        <v>23</v>
      </c>
      <c r="C19" s="101">
        <v>3</v>
      </c>
      <c r="D19" s="96">
        <f>INDEX('1. závod'!$A:$BN,$C19+3,INDEX('Základní list'!$B:$B,MATCH($B19,'Základní list'!$A:$A,0),1))</f>
        <v>4460</v>
      </c>
      <c r="E19" s="96">
        <f>INDEX('1. závod'!$A:$BN,$C19+3,INDEX('Základní list'!$B:$B,MATCH($B19,'Základní list'!$A:$A,0),1)+2)</f>
        <v>4</v>
      </c>
      <c r="F19" s="98" t="str">
        <f>INDEX('1. závod'!$A:$BN,$C19+3,INDEX('Základní list'!$B:$B,MATCH($B19,'Základní list'!$A:$A,0),1)-1)</f>
        <v>Skála Petr</v>
      </c>
      <c r="G19" s="101" t="s">
        <v>23</v>
      </c>
      <c r="H19" s="101">
        <v>3</v>
      </c>
      <c r="I19" s="96">
        <f>INDEX('2. závod'!$A:$BN,$H19+3,INDEX('Základní list'!$B:$B,MATCH($G19,'Základní list'!$A:$A,0),1))</f>
        <v>5020</v>
      </c>
      <c r="J19" s="96">
        <f>INDEX('2. závod'!$A:$BN,$H19+3,INDEX('Základní list'!$B:$B,MATCH($G19,'Základní list'!$A:$A,0),1)+2)</f>
        <v>9</v>
      </c>
      <c r="K19" s="98" t="str">
        <f>INDEX('2. závod'!$A:$BN,$H19+3,INDEX('Základní list'!$B:$B,MATCH($G19,'Základní list'!$A:$A,0),1)-1)</f>
        <v>Pluchta Petr</v>
      </c>
    </row>
    <row r="20" spans="1:11" ht="18" customHeight="1">
      <c r="A20" s="97">
        <v>19</v>
      </c>
      <c r="B20" s="101" t="s">
        <v>23</v>
      </c>
      <c r="C20" s="101">
        <v>4</v>
      </c>
      <c r="D20" s="96">
        <f>INDEX('1. závod'!$A:$BN,$C20+3,INDEX('Základní list'!$B:$B,MATCH($B20,'Základní list'!$A:$A,0),1))</f>
        <v>7100</v>
      </c>
      <c r="E20" s="96">
        <f>INDEX('1. závod'!$A:$BN,$C20+3,INDEX('Základní list'!$B:$B,MATCH($B20,'Základní list'!$A:$A,0),1)+2)</f>
        <v>3</v>
      </c>
      <c r="F20" s="98" t="str">
        <f>INDEX('1. závod'!$A:$BN,$C20+3,INDEX('Základní list'!$B:$B,MATCH($B20,'Základní list'!$A:$A,0),1)-1)</f>
        <v>Štěpnička Radek</v>
      </c>
      <c r="G20" s="101" t="s">
        <v>23</v>
      </c>
      <c r="H20" s="101">
        <v>4</v>
      </c>
      <c r="I20" s="96">
        <f>INDEX('2. závod'!$A:$BN,$H20+3,INDEX('Základní list'!$B:$B,MATCH($G20,'Základní list'!$A:$A,0),1))</f>
        <v>13120</v>
      </c>
      <c r="J20" s="96">
        <f>INDEX('2. závod'!$A:$BN,$H20+3,INDEX('Základní list'!$B:$B,MATCH($G20,'Základní list'!$A:$A,0),1)+2)</f>
        <v>4</v>
      </c>
      <c r="K20" s="98" t="str">
        <f>INDEX('2. závod'!$A:$BN,$H20+3,INDEX('Základní list'!$B:$B,MATCH($G20,'Základní list'!$A:$A,0),1)-1)</f>
        <v>Vinař René</v>
      </c>
    </row>
    <row r="21" spans="1:11" ht="18" customHeight="1">
      <c r="A21" s="97">
        <v>20</v>
      </c>
      <c r="B21" s="101" t="s">
        <v>23</v>
      </c>
      <c r="C21" s="101">
        <v>5</v>
      </c>
      <c r="D21" s="96">
        <f>INDEX('1. závod'!$A:$BN,$C21+3,INDEX('Základní list'!$B:$B,MATCH($B21,'Základní list'!$A:$A,0),1))</f>
        <v>9920</v>
      </c>
      <c r="E21" s="96">
        <f>INDEX('1. závod'!$A:$BN,$C21+3,INDEX('Základní list'!$B:$B,MATCH($B21,'Základní list'!$A:$A,0),1)+2)</f>
        <v>1</v>
      </c>
      <c r="F21" s="98" t="str">
        <f>INDEX('1. závod'!$A:$BN,$C21+3,INDEX('Základní list'!$B:$B,MATCH($B21,'Základní list'!$A:$A,0),1)-1)</f>
        <v>Douša Jan</v>
      </c>
      <c r="G21" s="101" t="s">
        <v>23</v>
      </c>
      <c r="H21" s="101">
        <v>5</v>
      </c>
      <c r="I21" s="96">
        <f>INDEX('2. závod'!$A:$BN,$H21+3,INDEX('Základní list'!$B:$B,MATCH($G21,'Základní list'!$A:$A,0),1))</f>
        <v>17180</v>
      </c>
      <c r="J21" s="96">
        <f>INDEX('2. závod'!$A:$BN,$H21+3,INDEX('Základní list'!$B:$B,MATCH($G21,'Základní list'!$A:$A,0),1)+2)</f>
        <v>2</v>
      </c>
      <c r="K21" s="98" t="str">
        <f>INDEX('2. závod'!$A:$BN,$H21+3,INDEX('Základní list'!$B:$B,MATCH($G21,'Základní list'!$A:$A,0),1)-1)</f>
        <v>Bromovský Petr</v>
      </c>
    </row>
    <row r="22" spans="1:11" ht="18" customHeight="1">
      <c r="A22" s="97">
        <v>21</v>
      </c>
      <c r="B22" s="101" t="s">
        <v>23</v>
      </c>
      <c r="C22" s="101">
        <v>6</v>
      </c>
      <c r="D22" s="96">
        <f>INDEX('1. závod'!$A:$BN,$C22+3,INDEX('Základní list'!$B:$B,MATCH($B22,'Základní list'!$A:$A,0),1))</f>
        <v>1680</v>
      </c>
      <c r="E22" s="96">
        <f>INDEX('1. závod'!$A:$BN,$C22+3,INDEX('Základní list'!$B:$B,MATCH($B22,'Základní list'!$A:$A,0),1)+2)</f>
        <v>9</v>
      </c>
      <c r="F22" s="98" t="str">
        <f>INDEX('1. závod'!$A:$BN,$C22+3,INDEX('Základní list'!$B:$B,MATCH($B22,'Základní list'!$A:$A,0),1)-1)</f>
        <v>Sičák Pavel</v>
      </c>
      <c r="G22" s="101" t="s">
        <v>23</v>
      </c>
      <c r="H22" s="101">
        <v>6</v>
      </c>
      <c r="I22" s="96">
        <f>INDEX('2. závod'!$A:$BN,$H22+3,INDEX('Základní list'!$B:$B,MATCH($G22,'Základní list'!$A:$A,0),1))</f>
        <v>18720</v>
      </c>
      <c r="J22" s="96">
        <f>INDEX('2. závod'!$A:$BN,$H22+3,INDEX('Základní list'!$B:$B,MATCH($G22,'Základní list'!$A:$A,0),1)+2)</f>
        <v>1</v>
      </c>
      <c r="K22" s="98" t="str">
        <f>INDEX('2. závod'!$A:$BN,$H22+3,INDEX('Základní list'!$B:$B,MATCH($G22,'Základní list'!$A:$A,0),1)-1)</f>
        <v>Hrabal Vladimír</v>
      </c>
    </row>
    <row r="23" spans="1:11" ht="18" customHeight="1">
      <c r="A23" s="97">
        <v>22</v>
      </c>
      <c r="B23" s="101" t="s">
        <v>23</v>
      </c>
      <c r="C23" s="101">
        <v>7</v>
      </c>
      <c r="D23" s="96">
        <f>INDEX('1. závod'!$A:$BN,$C23+3,INDEX('Základní list'!$B:$B,MATCH($B23,'Základní list'!$A:$A,0),1))</f>
        <v>2020</v>
      </c>
      <c r="E23" s="96">
        <f>INDEX('1. závod'!$A:$BN,$C23+3,INDEX('Základní list'!$B:$B,MATCH($B23,'Základní list'!$A:$A,0),1)+2)</f>
        <v>8</v>
      </c>
      <c r="F23" s="98" t="str">
        <f>INDEX('1. závod'!$A:$BN,$C23+3,INDEX('Základní list'!$B:$B,MATCH($B23,'Základní list'!$A:$A,0),1)-1)</f>
        <v>Pliml Jiří</v>
      </c>
      <c r="G23" s="101" t="s">
        <v>23</v>
      </c>
      <c r="H23" s="101">
        <v>7</v>
      </c>
      <c r="I23" s="96">
        <f>INDEX('2. závod'!$A:$BN,$H23+3,INDEX('Základní list'!$B:$B,MATCH($G23,'Základní list'!$A:$A,0),1))</f>
        <v>11120</v>
      </c>
      <c r="J23" s="96">
        <f>INDEX('2. závod'!$A:$BN,$H23+3,INDEX('Základní list'!$B:$B,MATCH($G23,'Základní list'!$A:$A,0),1)+2)</f>
        <v>5</v>
      </c>
      <c r="K23" s="98" t="str">
        <f>INDEX('2. závod'!$A:$BN,$H23+3,INDEX('Základní list'!$B:$B,MATCH($G23,'Základní list'!$A:$A,0),1)-1)</f>
        <v>Sičák Pavel</v>
      </c>
    </row>
    <row r="24" spans="1:11" ht="18" customHeight="1">
      <c r="A24" s="97">
        <v>23</v>
      </c>
      <c r="B24" s="101" t="s">
        <v>23</v>
      </c>
      <c r="C24" s="101">
        <v>8</v>
      </c>
      <c r="D24" s="96">
        <f>INDEX('1. závod'!$A:$BN,$C24+3,INDEX('Základní list'!$B:$B,MATCH($B24,'Základní list'!$A:$A,0),1))</f>
        <v>2900</v>
      </c>
      <c r="E24" s="96">
        <f>INDEX('1. závod'!$A:$BN,$C24+3,INDEX('Základní list'!$B:$B,MATCH($B24,'Základní list'!$A:$A,0),1)+2)</f>
        <v>6</v>
      </c>
      <c r="F24" s="98" t="str">
        <f>INDEX('1. závod'!$A:$BN,$C24+3,INDEX('Základní list'!$B:$B,MATCH($B24,'Základní list'!$A:$A,0),1)-1)</f>
        <v>Stejskal Miroslav</v>
      </c>
      <c r="G24" s="101" t="s">
        <v>23</v>
      </c>
      <c r="H24" s="101">
        <v>8</v>
      </c>
      <c r="I24" s="96">
        <f>INDEX('2. závod'!$A:$BN,$H24+3,INDEX('Základní list'!$B:$B,MATCH($G24,'Základní list'!$A:$A,0),1))</f>
        <v>8180</v>
      </c>
      <c r="J24" s="96">
        <f>INDEX('2. závod'!$A:$BN,$H24+3,INDEX('Základní list'!$B:$B,MATCH($G24,'Základní list'!$A:$A,0),1)+2)</f>
        <v>8</v>
      </c>
      <c r="K24" s="98" t="str">
        <f>INDEX('2. závod'!$A:$BN,$H24+3,INDEX('Základní list'!$B:$B,MATCH($G24,'Základní list'!$A:$A,0),1)-1)</f>
        <v>Koubek František</v>
      </c>
    </row>
    <row r="25" spans="1:11" ht="18" customHeight="1">
      <c r="A25" s="97">
        <v>24</v>
      </c>
      <c r="B25" s="101" t="s">
        <v>23</v>
      </c>
      <c r="C25" s="101">
        <v>9</v>
      </c>
      <c r="D25" s="96">
        <f>INDEX('1. závod'!$A:$BN,$C25+3,INDEX('Základní list'!$B:$B,MATCH($B25,'Základní list'!$A:$A,0),1))</f>
        <v>7800</v>
      </c>
      <c r="E25" s="96">
        <f>INDEX('1. závod'!$A:$BN,$C25+3,INDEX('Základní list'!$B:$B,MATCH($B25,'Základní list'!$A:$A,0),1)+2)</f>
        <v>2</v>
      </c>
      <c r="F25" s="98" t="str">
        <f>INDEX('1. závod'!$A:$BN,$C25+3,INDEX('Základní list'!$B:$B,MATCH($B25,'Základní list'!$A:$A,0),1)-1)</f>
        <v>Kasl Luboš</v>
      </c>
      <c r="G25" s="101" t="s">
        <v>23</v>
      </c>
      <c r="H25" s="101">
        <v>9</v>
      </c>
      <c r="I25" s="96">
        <f>INDEX('2. závod'!$A:$BN,$H25+3,INDEX('Základní list'!$B:$B,MATCH($G25,'Základní list'!$A:$A,0),1))</f>
        <v>13340</v>
      </c>
      <c r="J25" s="96">
        <f>INDEX('2. závod'!$A:$BN,$H25+3,INDEX('Základní list'!$B:$B,MATCH($G25,'Základní list'!$A:$A,0),1)+2)</f>
        <v>3</v>
      </c>
      <c r="K25" s="98" t="str">
        <f>INDEX('2. závod'!$A:$BN,$H25+3,INDEX('Základní list'!$B:$B,MATCH($G25,'Základní list'!$A:$A,0),1)-1)</f>
        <v>Hahn Petr</v>
      </c>
    </row>
    <row r="26" spans="1:11" ht="18" customHeight="1">
      <c r="A26" s="97">
        <v>25</v>
      </c>
      <c r="B26" s="101" t="s">
        <v>23</v>
      </c>
      <c r="C26" s="101">
        <v>10</v>
      </c>
      <c r="D26" s="96">
        <f>INDEX('1. závod'!$A:$BN,$C26+3,INDEX('Základní list'!$B:$B,MATCH($B26,'Základní list'!$A:$A,0),1))</f>
        <v>2060</v>
      </c>
      <c r="E26" s="96">
        <f>INDEX('1. závod'!$A:$BN,$C26+3,INDEX('Základní list'!$B:$B,MATCH($B26,'Základní list'!$A:$A,0),1)+2)</f>
        <v>7</v>
      </c>
      <c r="F26" s="98" t="str">
        <f>INDEX('1. závod'!$A:$BN,$C26+3,INDEX('Základní list'!$B:$B,MATCH($B26,'Základní list'!$A:$A,0),1)-1)</f>
        <v>Baranka Vladimír</v>
      </c>
      <c r="G26" s="101" t="s">
        <v>23</v>
      </c>
      <c r="H26" s="101">
        <v>10</v>
      </c>
      <c r="I26" s="96">
        <f>INDEX('2. závod'!$A:$BN,$H26+3,INDEX('Základní list'!$B:$B,MATCH($G26,'Základní list'!$A:$A,0),1))</f>
        <v>4020</v>
      </c>
      <c r="J26" s="96">
        <f>INDEX('2. závod'!$A:$BN,$H26+3,INDEX('Základní list'!$B:$B,MATCH($G26,'Základní list'!$A:$A,0),1)+2)</f>
        <v>10</v>
      </c>
      <c r="K26" s="98" t="str">
        <f>INDEX('2. závod'!$A:$BN,$H26+3,INDEX('Základní list'!$B:$B,MATCH($G26,'Základní list'!$A:$A,0),1)-1)</f>
        <v>Vatěra Miroslav</v>
      </c>
    </row>
    <row r="27" spans="1:11" ht="18" customHeight="1">
      <c r="A27" s="97">
        <v>26</v>
      </c>
      <c r="B27" s="101" t="s">
        <v>23</v>
      </c>
      <c r="C27" s="101">
        <v>11</v>
      </c>
      <c r="D27" s="96">
        <f>INDEX('1. závod'!$A:$BN,$C27+3,INDEX('Základní list'!$B:$B,MATCH($B27,'Základní list'!$A:$A,0),1))</f>
        <v>320</v>
      </c>
      <c r="E27" s="96">
        <f>INDEX('1. závod'!$A:$BN,$C27+3,INDEX('Základní list'!$B:$B,MATCH($B27,'Základní list'!$A:$A,0),1)+2)</f>
        <v>11</v>
      </c>
      <c r="F27" s="98" t="str">
        <f>INDEX('1. závod'!$A:$BN,$C27+3,INDEX('Základní list'!$B:$B,MATCH($B27,'Základní list'!$A:$A,0),1)-1)</f>
        <v>Štěpnička Milan St.</v>
      </c>
      <c r="G27" s="101" t="s">
        <v>23</v>
      </c>
      <c r="H27" s="101">
        <v>11</v>
      </c>
      <c r="I27" s="96">
        <f>INDEX('2. závod'!$A:$BN,$H27+3,INDEX('Základní list'!$B:$B,MATCH($G27,'Základní list'!$A:$A,0),1))</f>
        <v>10700</v>
      </c>
      <c r="J27" s="96">
        <f>INDEX('2. závod'!$A:$BN,$H27+3,INDEX('Základní list'!$B:$B,MATCH($G27,'Základní list'!$A:$A,0),1)+2)</f>
        <v>6</v>
      </c>
      <c r="K27" s="98" t="str">
        <f>INDEX('2. závod'!$A:$BN,$H27+3,INDEX('Základní list'!$B:$B,MATCH($G27,'Základní list'!$A:$A,0),1)-1)</f>
        <v>Baranka Vladimír</v>
      </c>
    </row>
    <row r="28" spans="1:11" ht="18" customHeight="1" hidden="1">
      <c r="A28" s="97">
        <v>27</v>
      </c>
      <c r="B28" s="101" t="s">
        <v>23</v>
      </c>
      <c r="C28" s="101">
        <v>12</v>
      </c>
      <c r="D28" s="96">
        <f>INDEX('1. závod'!$A:$BN,$C28+3,INDEX('Základní list'!$B:$B,MATCH($B28,'Základní list'!$A:$A,0),1))</f>
        <v>0</v>
      </c>
      <c r="E28" s="96">
        <f>INDEX('1. závod'!$A:$BN,$C28+3,INDEX('Základní list'!$B:$B,MATCH($B28,'Základní list'!$A:$A,0),1)+2)</f>
      </c>
      <c r="F28" s="98">
        <f>INDEX('1. závod'!$A:$BN,$C28+3,INDEX('Základní list'!$B:$B,MATCH($B28,'Základní list'!$A:$A,0),1)-1)</f>
      </c>
      <c r="G28" s="101" t="s">
        <v>23</v>
      </c>
      <c r="H28" s="101">
        <v>12</v>
      </c>
      <c r="I28" s="96">
        <f>INDEX('2. závod'!$A:$BN,$H28+3,INDEX('Základní list'!$B:$B,MATCH($G28,'Základní list'!$A:$A,0),1))</f>
        <v>0</v>
      </c>
      <c r="J28" s="96">
        <f>INDEX('2. závod'!$A:$BN,$H28+3,INDEX('Základní list'!$B:$B,MATCH($G28,'Základní list'!$A:$A,0),1)+2)</f>
      </c>
      <c r="K28" s="98">
        <f>INDEX('2. závod'!$A:$BN,$H28+3,INDEX('Základní list'!$B:$B,MATCH($G28,'Základní list'!$A:$A,0),1)-1)</f>
      </c>
    </row>
    <row r="29" spans="1:11" ht="18" customHeight="1" hidden="1">
      <c r="A29" s="97">
        <v>28</v>
      </c>
      <c r="B29" s="101" t="s">
        <v>23</v>
      </c>
      <c r="C29" s="101">
        <v>13</v>
      </c>
      <c r="D29" s="96">
        <f>INDEX('1. závod'!$A:$BN,$C29+3,INDEX('Základní list'!$B:$B,MATCH($B29,'Základní list'!$A:$A,0),1))</f>
        <v>0</v>
      </c>
      <c r="E29" s="96">
        <f>INDEX('1. závod'!$A:$BN,$C29+3,INDEX('Základní list'!$B:$B,MATCH($B29,'Základní list'!$A:$A,0),1)+2)</f>
      </c>
      <c r="F29" s="98">
        <f>INDEX('1. závod'!$A:$BN,$C29+3,INDEX('Základní list'!$B:$B,MATCH($B29,'Základní list'!$A:$A,0),1)-1)</f>
      </c>
      <c r="G29" s="101" t="s">
        <v>23</v>
      </c>
      <c r="H29" s="101">
        <v>13</v>
      </c>
      <c r="I29" s="96">
        <f>INDEX('2. závod'!$A:$BN,$H29+3,INDEX('Základní list'!$B:$B,MATCH($G29,'Základní list'!$A:$A,0),1))</f>
        <v>0</v>
      </c>
      <c r="J29" s="96">
        <f>INDEX('2. závod'!$A:$BN,$H29+3,INDEX('Základní list'!$B:$B,MATCH($G29,'Základní list'!$A:$A,0),1)+2)</f>
      </c>
      <c r="K29" s="98">
        <f>INDEX('2. závod'!$A:$BN,$H29+3,INDEX('Základní list'!$B:$B,MATCH($G29,'Základní list'!$A:$A,0),1)-1)</f>
      </c>
    </row>
    <row r="30" spans="1:11" ht="18" customHeight="1">
      <c r="A30" s="97">
        <v>31</v>
      </c>
      <c r="B30" s="101" t="s">
        <v>22</v>
      </c>
      <c r="C30" s="101">
        <v>1</v>
      </c>
      <c r="D30" s="96">
        <f>INDEX('1. závod'!$A:$BN,$C30+3,INDEX('Základní list'!$B:$B,MATCH($B30,'Základní list'!$A:$A,0),1))</f>
        <v>2560</v>
      </c>
      <c r="E30" s="96">
        <f>INDEX('1. závod'!$A:$BN,$C30+3,INDEX('Základní list'!$B:$B,MATCH($B30,'Základní list'!$A:$A,0),1)+2)</f>
        <v>4</v>
      </c>
      <c r="F30" s="98" t="str">
        <f>INDEX('1. závod'!$A:$BN,$C30+3,INDEX('Základní list'!$B:$B,MATCH($B30,'Základní list'!$A:$A,0),1)-1)</f>
        <v>Hanousek Václav</v>
      </c>
      <c r="G30" s="101" t="s">
        <v>22</v>
      </c>
      <c r="H30" s="101">
        <v>1</v>
      </c>
      <c r="I30" s="96">
        <f>INDEX('2. závod'!$A:$BN,$H30+3,INDEX('Základní list'!$B:$B,MATCH($G30,'Základní list'!$A:$A,0),1))</f>
        <v>14480</v>
      </c>
      <c r="J30" s="96">
        <f>INDEX('2. závod'!$A:$BN,$H30+3,INDEX('Základní list'!$B:$B,MATCH($G30,'Základní list'!$A:$A,0),1)+2)</f>
        <v>4</v>
      </c>
      <c r="K30" s="98" t="str">
        <f>INDEX('2. závod'!$A:$BN,$H30+3,INDEX('Základní list'!$B:$B,MATCH($G30,'Základní list'!$A:$A,0),1)-1)</f>
        <v>Dušanek Bohuslav</v>
      </c>
    </row>
    <row r="31" spans="1:11" ht="18" customHeight="1">
      <c r="A31" s="97">
        <v>32</v>
      </c>
      <c r="B31" s="101" t="s">
        <v>22</v>
      </c>
      <c r="C31" s="101">
        <v>2</v>
      </c>
      <c r="D31" s="96">
        <f>INDEX('1. závod'!$A:$BN,$C31+3,INDEX('Základní list'!$B:$B,MATCH($B31,'Základní list'!$A:$A,0),1))</f>
        <v>2000</v>
      </c>
      <c r="E31" s="96">
        <f>INDEX('1. závod'!$A:$BN,$C31+3,INDEX('Základní list'!$B:$B,MATCH($B31,'Základní list'!$A:$A,0),1)+2)</f>
        <v>6</v>
      </c>
      <c r="F31" s="98" t="str">
        <f>INDEX('1. závod'!$A:$BN,$C31+3,INDEX('Základní list'!$B:$B,MATCH($B31,'Základní list'!$A:$A,0),1)-1)</f>
        <v>Šurgota Juraj</v>
      </c>
      <c r="G31" s="101" t="s">
        <v>22</v>
      </c>
      <c r="H31" s="101">
        <v>2</v>
      </c>
      <c r="I31" s="96">
        <f>INDEX('2. závod'!$A:$BN,$H31+3,INDEX('Základní list'!$B:$B,MATCH($G31,'Základní list'!$A:$A,0),1))</f>
        <v>8540</v>
      </c>
      <c r="J31" s="96">
        <f>INDEX('2. závod'!$A:$BN,$H31+3,INDEX('Základní list'!$B:$B,MATCH($G31,'Základní list'!$A:$A,0),1)+2)</f>
        <v>7</v>
      </c>
      <c r="K31" s="98" t="str">
        <f>INDEX('2. závod'!$A:$BN,$H31+3,INDEX('Základní list'!$B:$B,MATCH($G31,'Základní list'!$A:$A,0),1)-1)</f>
        <v>Pelíšek František</v>
      </c>
    </row>
    <row r="32" spans="1:11" ht="18" customHeight="1">
      <c r="A32" s="97">
        <v>33</v>
      </c>
      <c r="B32" s="101" t="s">
        <v>22</v>
      </c>
      <c r="C32" s="101">
        <v>3</v>
      </c>
      <c r="D32" s="96">
        <f>INDEX('1. závod'!$A:$BN,$C32+3,INDEX('Základní list'!$B:$B,MATCH($B32,'Základní list'!$A:$A,0),1))</f>
        <v>2120</v>
      </c>
      <c r="E32" s="96">
        <f>INDEX('1. závod'!$A:$BN,$C32+3,INDEX('Základní list'!$B:$B,MATCH($B32,'Základní list'!$A:$A,0),1)+2)</f>
        <v>5</v>
      </c>
      <c r="F32" s="98" t="str">
        <f>INDEX('1. závod'!$A:$BN,$C32+3,INDEX('Základní list'!$B:$B,MATCH($B32,'Základní list'!$A:$A,0),1)-1)</f>
        <v>Pavelka Viktor</v>
      </c>
      <c r="G32" s="101" t="s">
        <v>22</v>
      </c>
      <c r="H32" s="101">
        <v>3</v>
      </c>
      <c r="I32" s="96">
        <f>INDEX('2. závod'!$A:$BN,$H32+3,INDEX('Základní list'!$B:$B,MATCH($G32,'Základní list'!$A:$A,0),1))</f>
        <v>8440</v>
      </c>
      <c r="J32" s="96">
        <f>INDEX('2. závod'!$A:$BN,$H32+3,INDEX('Základní list'!$B:$B,MATCH($G32,'Základní list'!$A:$A,0),1)+2)</f>
        <v>8</v>
      </c>
      <c r="K32" s="98" t="str">
        <f>INDEX('2. závod'!$A:$BN,$H32+3,INDEX('Základní list'!$B:$B,MATCH($G32,'Základní list'!$A:$A,0),1)-1)</f>
        <v>Šajerman Vladimír</v>
      </c>
    </row>
    <row r="33" spans="1:11" ht="18" customHeight="1">
      <c r="A33" s="97">
        <v>34</v>
      </c>
      <c r="B33" s="101" t="s">
        <v>22</v>
      </c>
      <c r="C33" s="101">
        <v>4</v>
      </c>
      <c r="D33" s="96">
        <f>INDEX('1. závod'!$A:$BN,$C33+3,INDEX('Základní list'!$B:$B,MATCH($B33,'Základní list'!$A:$A,0),1))</f>
        <v>1320</v>
      </c>
      <c r="E33" s="96">
        <f>INDEX('1. závod'!$A:$BN,$C33+3,INDEX('Základní list'!$B:$B,MATCH($B33,'Základní list'!$A:$A,0),1)+2)</f>
        <v>8.5</v>
      </c>
      <c r="F33" s="98" t="str">
        <f>INDEX('1. závod'!$A:$BN,$C33+3,INDEX('Základní list'!$B:$B,MATCH($B33,'Základní list'!$A:$A,0),1)-1)</f>
        <v>Vejvoda Jan</v>
      </c>
      <c r="G33" s="101" t="s">
        <v>22</v>
      </c>
      <c r="H33" s="101">
        <v>4</v>
      </c>
      <c r="I33" s="96">
        <f>INDEX('2. závod'!$A:$BN,$H33+3,INDEX('Základní list'!$B:$B,MATCH($G33,'Základní list'!$A:$A,0),1))</f>
        <v>16300</v>
      </c>
      <c r="J33" s="96">
        <f>INDEX('2. závod'!$A:$BN,$H33+3,INDEX('Základní list'!$B:$B,MATCH($G33,'Základní list'!$A:$A,0),1)+2)</f>
        <v>2</v>
      </c>
      <c r="K33" s="98" t="str">
        <f>INDEX('2. závod'!$A:$BN,$H33+3,INDEX('Základní list'!$B:$B,MATCH($G33,'Základní list'!$A:$A,0),1)-1)</f>
        <v>Ouředníček Jiří</v>
      </c>
    </row>
    <row r="34" spans="1:11" ht="18" customHeight="1">
      <c r="A34" s="97">
        <v>35</v>
      </c>
      <c r="B34" s="101" t="s">
        <v>22</v>
      </c>
      <c r="C34" s="101">
        <v>5</v>
      </c>
      <c r="D34" s="96">
        <f>INDEX('1. závod'!$A:$BN,$C34+3,INDEX('Základní list'!$B:$B,MATCH($B34,'Základní list'!$A:$A,0),1))</f>
        <v>1380</v>
      </c>
      <c r="E34" s="96">
        <f>INDEX('1. závod'!$A:$BN,$C34+3,INDEX('Základní list'!$B:$B,MATCH($B34,'Základní list'!$A:$A,0),1)+2)</f>
        <v>7</v>
      </c>
      <c r="F34" s="98" t="str">
        <f>INDEX('1. závod'!$A:$BN,$C34+3,INDEX('Základní list'!$B:$B,MATCH($B34,'Základní list'!$A:$A,0),1)-1)</f>
        <v>Šedivý Martin</v>
      </c>
      <c r="G34" s="101" t="s">
        <v>22</v>
      </c>
      <c r="H34" s="101">
        <v>5</v>
      </c>
      <c r="I34" s="96">
        <f>INDEX('2. závod'!$A:$BN,$H34+3,INDEX('Základní list'!$B:$B,MATCH($G34,'Základní list'!$A:$A,0),1))</f>
        <v>16320</v>
      </c>
      <c r="J34" s="96">
        <f>INDEX('2. závod'!$A:$BN,$H34+3,INDEX('Základní list'!$B:$B,MATCH($G34,'Základní list'!$A:$A,0),1)+2)</f>
        <v>1</v>
      </c>
      <c r="K34" s="98" t="str">
        <f>INDEX('2. závod'!$A:$BN,$H34+3,INDEX('Základní list'!$B:$B,MATCH($G34,'Základní list'!$A:$A,0),1)-1)</f>
        <v>Staněk Karel</v>
      </c>
    </row>
    <row r="35" spans="1:11" ht="18" customHeight="1">
      <c r="A35" s="97">
        <v>36</v>
      </c>
      <c r="B35" s="101" t="s">
        <v>22</v>
      </c>
      <c r="C35" s="101">
        <v>6</v>
      </c>
      <c r="D35" s="96">
        <f>INDEX('1. závod'!$A:$BN,$C35+3,INDEX('Základní list'!$B:$B,MATCH($B35,'Základní list'!$A:$A,0),1))</f>
        <v>400</v>
      </c>
      <c r="E35" s="96">
        <f>INDEX('1. závod'!$A:$BN,$C35+3,INDEX('Základní list'!$B:$B,MATCH($B35,'Základní list'!$A:$A,0),1)+2)</f>
        <v>11</v>
      </c>
      <c r="F35" s="98" t="str">
        <f>INDEX('1. závod'!$A:$BN,$C35+3,INDEX('Základní list'!$B:$B,MATCH($B35,'Základní list'!$A:$A,0),1)-1)</f>
        <v>Ševčík Josef</v>
      </c>
      <c r="G35" s="101" t="s">
        <v>22</v>
      </c>
      <c r="H35" s="101">
        <v>6</v>
      </c>
      <c r="I35" s="96">
        <f>INDEX('2. závod'!$A:$BN,$H35+3,INDEX('Základní list'!$B:$B,MATCH($G35,'Základní list'!$A:$A,0),1))</f>
        <v>9140</v>
      </c>
      <c r="J35" s="96">
        <f>INDEX('2. závod'!$A:$BN,$H35+3,INDEX('Základní list'!$B:$B,MATCH($G35,'Základní list'!$A:$A,0),1)+2)</f>
        <v>6</v>
      </c>
      <c r="K35" s="98" t="str">
        <f>INDEX('2. závod'!$A:$BN,$H35+3,INDEX('Základní list'!$B:$B,MATCH($G35,'Základní list'!$A:$A,0),1)-1)</f>
        <v>Stejskal Miroslav</v>
      </c>
    </row>
    <row r="36" spans="1:11" ht="18" customHeight="1">
      <c r="A36" s="97">
        <v>37</v>
      </c>
      <c r="B36" s="101" t="s">
        <v>22</v>
      </c>
      <c r="C36" s="101">
        <v>7</v>
      </c>
      <c r="D36" s="96">
        <f>INDEX('1. závod'!$A:$BN,$C36+3,INDEX('Základní list'!$B:$B,MATCH($B36,'Základní list'!$A:$A,0),1))</f>
        <v>1320</v>
      </c>
      <c r="E36" s="96">
        <f>INDEX('1. závod'!$A:$BN,$C36+3,INDEX('Základní list'!$B:$B,MATCH($B36,'Základní list'!$A:$A,0),1)+2)</f>
        <v>8.5</v>
      </c>
      <c r="F36" s="98" t="str">
        <f>INDEX('1. závod'!$A:$BN,$C36+3,INDEX('Základní list'!$B:$B,MATCH($B36,'Základní list'!$A:$A,0),1)-1)</f>
        <v>Staněk Karel</v>
      </c>
      <c r="G36" s="101" t="s">
        <v>22</v>
      </c>
      <c r="H36" s="101">
        <v>7</v>
      </c>
      <c r="I36" s="96">
        <f>INDEX('2. závod'!$A:$BN,$H36+3,INDEX('Základní list'!$B:$B,MATCH($G36,'Základní list'!$A:$A,0),1))</f>
        <v>1540</v>
      </c>
      <c r="J36" s="96">
        <f>INDEX('2. závod'!$A:$BN,$H36+3,INDEX('Základní list'!$B:$B,MATCH($G36,'Základní list'!$A:$A,0),1)+2)</f>
        <v>11</v>
      </c>
      <c r="K36" s="98" t="str">
        <f>INDEX('2. závod'!$A:$BN,$H36+3,INDEX('Základní list'!$B:$B,MATCH($G36,'Základní list'!$A:$A,0),1)-1)</f>
        <v>Ševčík Josef</v>
      </c>
    </row>
    <row r="37" spans="1:11" ht="18" customHeight="1">
      <c r="A37" s="97">
        <v>38</v>
      </c>
      <c r="B37" s="101" t="s">
        <v>22</v>
      </c>
      <c r="C37" s="101">
        <v>8</v>
      </c>
      <c r="D37" s="96">
        <f>INDEX('1. závod'!$A:$BN,$C37+3,INDEX('Základní list'!$B:$B,MATCH($B37,'Základní list'!$A:$A,0),1))</f>
        <v>2740</v>
      </c>
      <c r="E37" s="96">
        <f>INDEX('1. závod'!$A:$BN,$C37+3,INDEX('Základní list'!$B:$B,MATCH($B37,'Základní list'!$A:$A,0),1)+2)</f>
        <v>3</v>
      </c>
      <c r="F37" s="98" t="str">
        <f>INDEX('1. závod'!$A:$BN,$C37+3,INDEX('Základní list'!$B:$B,MATCH($B37,'Základní list'!$A:$A,0),1)-1)</f>
        <v>Štěpnička Milan</v>
      </c>
      <c r="G37" s="101" t="s">
        <v>22</v>
      </c>
      <c r="H37" s="101">
        <v>8</v>
      </c>
      <c r="I37" s="96">
        <f>INDEX('2. závod'!$A:$BN,$H37+3,INDEX('Základní list'!$B:$B,MATCH($G37,'Základní list'!$A:$A,0),1))</f>
        <v>11060</v>
      </c>
      <c r="J37" s="96">
        <f>INDEX('2. závod'!$A:$BN,$H37+3,INDEX('Základní list'!$B:$B,MATCH($G37,'Základní list'!$A:$A,0),1)+2)</f>
        <v>5</v>
      </c>
      <c r="K37" s="98" t="str">
        <f>INDEX('2. závod'!$A:$BN,$H37+3,INDEX('Základní list'!$B:$B,MATCH($G37,'Základní list'!$A:$A,0),1)-1)</f>
        <v>Štěpnička Milan St.</v>
      </c>
    </row>
    <row r="38" spans="1:11" ht="18" customHeight="1">
      <c r="A38" s="97">
        <v>39</v>
      </c>
      <c r="B38" s="101" t="s">
        <v>22</v>
      </c>
      <c r="C38" s="101">
        <v>9</v>
      </c>
      <c r="D38" s="96">
        <f>INDEX('1. závod'!$A:$BN,$C38+3,INDEX('Základní list'!$B:$B,MATCH($B38,'Základní list'!$A:$A,0),1))</f>
        <v>760</v>
      </c>
      <c r="E38" s="96">
        <f>INDEX('1. závod'!$A:$BN,$C38+3,INDEX('Základní list'!$B:$B,MATCH($B38,'Základní list'!$A:$A,0),1)+2)</f>
        <v>10</v>
      </c>
      <c r="F38" s="98" t="str">
        <f>INDEX('1. závod'!$A:$BN,$C38+3,INDEX('Základní list'!$B:$B,MATCH($B38,'Základní list'!$A:$A,0),1)-1)</f>
        <v>Panocha Josef</v>
      </c>
      <c r="G38" s="101" t="s">
        <v>22</v>
      </c>
      <c r="H38" s="101">
        <v>9</v>
      </c>
      <c r="I38" s="96">
        <f>INDEX('2. závod'!$A:$BN,$H38+3,INDEX('Základní list'!$B:$B,MATCH($G38,'Základní list'!$A:$A,0),1))</f>
        <v>6600</v>
      </c>
      <c r="J38" s="96">
        <f>INDEX('2. závod'!$A:$BN,$H38+3,INDEX('Základní list'!$B:$B,MATCH($G38,'Základní list'!$A:$A,0),1)+2)</f>
        <v>10</v>
      </c>
      <c r="K38" s="98" t="str">
        <f>INDEX('2. závod'!$A:$BN,$H38+3,INDEX('Základní list'!$B:$B,MATCH($G38,'Základní list'!$A:$A,0),1)-1)</f>
        <v>Bechyňská Kateřina</v>
      </c>
    </row>
    <row r="39" spans="1:11" ht="18" customHeight="1">
      <c r="A39" s="97">
        <v>40</v>
      </c>
      <c r="B39" s="101" t="s">
        <v>22</v>
      </c>
      <c r="C39" s="101">
        <v>10</v>
      </c>
      <c r="D39" s="96">
        <f>INDEX('1. závod'!$A:$BN,$C39+3,INDEX('Základní list'!$B:$B,MATCH($B39,'Základní list'!$A:$A,0),1))</f>
        <v>5340</v>
      </c>
      <c r="E39" s="96">
        <f>INDEX('1. závod'!$A:$BN,$C39+3,INDEX('Základní list'!$B:$B,MATCH($B39,'Základní list'!$A:$A,0),1)+2)</f>
        <v>1</v>
      </c>
      <c r="F39" s="98" t="str">
        <f>INDEX('1. závod'!$A:$BN,$C39+3,INDEX('Základní list'!$B:$B,MATCH($B39,'Základní list'!$A:$A,0),1)-1)</f>
        <v>Srb Roman</v>
      </c>
      <c r="G39" s="101" t="s">
        <v>22</v>
      </c>
      <c r="H39" s="101">
        <v>10</v>
      </c>
      <c r="I39" s="96">
        <f>INDEX('2. závod'!$A:$BN,$H39+3,INDEX('Základní list'!$B:$B,MATCH($G39,'Základní list'!$A:$A,0),1))</f>
        <v>6680</v>
      </c>
      <c r="J39" s="96">
        <f>INDEX('2. závod'!$A:$BN,$H39+3,INDEX('Základní list'!$B:$B,MATCH($G39,'Základní list'!$A:$A,0),1)+2)</f>
        <v>9</v>
      </c>
      <c r="K39" s="98" t="str">
        <f>INDEX('2. závod'!$A:$BN,$H39+3,INDEX('Základní list'!$B:$B,MATCH($G39,'Základní list'!$A:$A,0),1)-1)</f>
        <v>Pliml Jiří</v>
      </c>
    </row>
    <row r="40" spans="1:11" ht="18" customHeight="1">
      <c r="A40" s="97">
        <v>41</v>
      </c>
      <c r="B40" s="101" t="s">
        <v>22</v>
      </c>
      <c r="C40" s="101">
        <v>11</v>
      </c>
      <c r="D40" s="96">
        <f>INDEX('1. závod'!$A:$BN,$C40+3,INDEX('Základní list'!$B:$B,MATCH($B40,'Základní list'!$A:$A,0),1))</f>
        <v>3000</v>
      </c>
      <c r="E40" s="96">
        <f>INDEX('1. závod'!$A:$BN,$C40+3,INDEX('Základní list'!$B:$B,MATCH($B40,'Základní list'!$A:$A,0),1)+2)</f>
        <v>2</v>
      </c>
      <c r="F40" s="98" t="str">
        <f>INDEX('1. závod'!$A:$BN,$C40+3,INDEX('Základní list'!$B:$B,MATCH($B40,'Základní list'!$A:$A,0),1)-1)</f>
        <v>Funda Petr</v>
      </c>
      <c r="G40" s="101" t="s">
        <v>22</v>
      </c>
      <c r="H40" s="101">
        <v>11</v>
      </c>
      <c r="I40" s="96">
        <f>INDEX('2. závod'!$A:$BN,$H40+3,INDEX('Základní list'!$B:$B,MATCH($G40,'Základní list'!$A:$A,0),1))</f>
        <v>15480</v>
      </c>
      <c r="J40" s="96">
        <f>INDEX('2. závod'!$A:$BN,$H40+3,INDEX('Základní list'!$B:$B,MATCH($G40,'Základní list'!$A:$A,0),1)+2)</f>
        <v>3</v>
      </c>
      <c r="K40" s="98" t="str">
        <f>INDEX('2. závod'!$A:$BN,$H40+3,INDEX('Základní list'!$B:$B,MATCH($G40,'Základní list'!$A:$A,0),1)-1)</f>
        <v>Srb Roman</v>
      </c>
    </row>
    <row r="41" spans="1:11" ht="18" customHeight="1" hidden="1">
      <c r="A41" s="97">
        <v>42</v>
      </c>
      <c r="B41" s="101" t="s">
        <v>22</v>
      </c>
      <c r="C41" s="101">
        <v>12</v>
      </c>
      <c r="D41" s="96">
        <f>INDEX('1. závod'!$A:$BN,$C41+3,INDEX('Základní list'!$B:$B,MATCH($B41,'Základní list'!$A:$A,0),1))</f>
        <v>0</v>
      </c>
      <c r="E41" s="96">
        <f>INDEX('1. závod'!$A:$BN,$C41+3,INDEX('Základní list'!$B:$B,MATCH($B41,'Základní list'!$A:$A,0),1)+2)</f>
      </c>
      <c r="F41" s="98">
        <f>INDEX('1. závod'!$A:$BN,$C41+3,INDEX('Základní list'!$B:$B,MATCH($B41,'Základní list'!$A:$A,0),1)-1)</f>
      </c>
      <c r="G41" s="101" t="s">
        <v>22</v>
      </c>
      <c r="H41" s="101">
        <v>12</v>
      </c>
      <c r="I41" s="96">
        <f>INDEX('2. závod'!$A:$BN,$H41+3,INDEX('Základní list'!$B:$B,MATCH($G41,'Základní list'!$A:$A,0),1))</f>
        <v>0</v>
      </c>
      <c r="J41" s="96">
        <f>INDEX('2. závod'!$A:$BN,$H41+3,INDEX('Základní list'!$B:$B,MATCH($G41,'Základní list'!$A:$A,0),1)+2)</f>
      </c>
      <c r="K41" s="98">
        <f>INDEX('2. závod'!$A:$BN,$H41+3,INDEX('Základní list'!$B:$B,MATCH($G41,'Základní list'!$A:$A,0),1)-1)</f>
      </c>
    </row>
    <row r="42" spans="1:11" ht="18" customHeight="1" hidden="1">
      <c r="A42" s="97">
        <v>43</v>
      </c>
      <c r="B42" s="101" t="s">
        <v>22</v>
      </c>
      <c r="C42" s="101">
        <v>13</v>
      </c>
      <c r="D42" s="96">
        <f>INDEX('1. závod'!$A:$BN,$C42+3,INDEX('Základní list'!$B:$B,MATCH($B42,'Základní list'!$A:$A,0),1))</f>
        <v>0</v>
      </c>
      <c r="E42" s="96">
        <f>INDEX('1. závod'!$A:$BN,$C42+3,INDEX('Základní list'!$B:$B,MATCH($B42,'Základní list'!$A:$A,0),1)+2)</f>
      </c>
      <c r="F42" s="98">
        <f>INDEX('1. závod'!$A:$BN,$C42+3,INDEX('Základní list'!$B:$B,MATCH($B42,'Základní list'!$A:$A,0),1)-1)</f>
      </c>
      <c r="G42" s="101" t="s">
        <v>22</v>
      </c>
      <c r="H42" s="101">
        <v>13</v>
      </c>
      <c r="I42" s="96">
        <f>INDEX('2. závod'!$A:$BN,$H42+3,INDEX('Základní list'!$B:$B,MATCH($G42,'Základní list'!$A:$A,0),1))</f>
        <v>0</v>
      </c>
      <c r="J42" s="96">
        <f>INDEX('2. závod'!$A:$BN,$H42+3,INDEX('Základní list'!$B:$B,MATCH($G42,'Základní list'!$A:$A,0),1)+2)</f>
      </c>
      <c r="K42" s="98">
        <f>INDEX('2. závod'!$A:$BN,$H42+3,INDEX('Základní list'!$B:$B,MATCH($G42,'Základní list'!$A:$A,0),1)-1)</f>
      </c>
    </row>
    <row r="43" spans="1:11" ht="18" customHeight="1">
      <c r="A43" s="97">
        <v>46</v>
      </c>
      <c r="B43" s="101" t="s">
        <v>20</v>
      </c>
      <c r="C43" s="101">
        <v>1</v>
      </c>
      <c r="D43" s="96">
        <f>INDEX('1. závod'!$A:$BN,$C43+3,INDEX('Základní list'!$B:$B,MATCH($B43,'Základní list'!$A:$A,0),1))</f>
        <v>660</v>
      </c>
      <c r="E43" s="96">
        <f>INDEX('1. závod'!$A:$BN,$C43+3,INDEX('Základní list'!$B:$B,MATCH($B43,'Základní list'!$A:$A,0),1)+2)</f>
        <v>7.5</v>
      </c>
      <c r="F43" s="98" t="str">
        <f>INDEX('1. závod'!$A:$BN,$C43+3,INDEX('Základní list'!$B:$B,MATCH($B43,'Základní list'!$A:$A,0),1)-1)</f>
        <v>Smutný Jiří</v>
      </c>
      <c r="G43" s="101" t="s">
        <v>20</v>
      </c>
      <c r="H43" s="101">
        <v>1</v>
      </c>
      <c r="I43" s="96">
        <f>INDEX('2. závod'!$A:$BN,$H43+3,INDEX('Základní list'!$B:$B,MATCH($G43,'Základní list'!$A:$A,0),1))</f>
        <v>11140</v>
      </c>
      <c r="J43" s="96">
        <f>INDEX('2. závod'!$A:$BN,$H43+3,INDEX('Základní list'!$B:$B,MATCH($G43,'Základní list'!$A:$A,0),1)+2)</f>
        <v>1</v>
      </c>
      <c r="K43" s="98" t="str">
        <f>INDEX('2. závod'!$A:$BN,$H43+3,INDEX('Základní list'!$B:$B,MATCH($G43,'Základní list'!$A:$A,0),1)-1)</f>
        <v>Hanousek Václav</v>
      </c>
    </row>
    <row r="44" spans="1:11" ht="18" customHeight="1">
      <c r="A44" s="97">
        <v>47</v>
      </c>
      <c r="B44" s="101" t="s">
        <v>20</v>
      </c>
      <c r="C44" s="101">
        <v>2</v>
      </c>
      <c r="D44" s="96">
        <f>INDEX('1. závod'!$A:$BN,$C44+3,INDEX('Základní list'!$B:$B,MATCH($B44,'Základní list'!$A:$A,0),1))</f>
        <v>680</v>
      </c>
      <c r="E44" s="96">
        <f>INDEX('1. závod'!$A:$BN,$C44+3,INDEX('Základní list'!$B:$B,MATCH($B44,'Základní list'!$A:$A,0),1)+2)</f>
        <v>6</v>
      </c>
      <c r="F44" s="98" t="str">
        <f>INDEX('1. závod'!$A:$BN,$C44+3,INDEX('Základní list'!$B:$B,MATCH($B44,'Základní list'!$A:$A,0),1)-1)</f>
        <v>Havlíček Petr</v>
      </c>
      <c r="G44" s="101" t="s">
        <v>20</v>
      </c>
      <c r="H44" s="101">
        <v>2</v>
      </c>
      <c r="I44" s="96">
        <f>INDEX('2. závod'!$A:$BN,$H44+3,INDEX('Základní list'!$B:$B,MATCH($G44,'Základní list'!$A:$A,0),1))</f>
        <v>7340</v>
      </c>
      <c r="J44" s="96">
        <f>INDEX('2. závod'!$A:$BN,$H44+3,INDEX('Základní list'!$B:$B,MATCH($G44,'Základní list'!$A:$A,0),1)+2)</f>
        <v>2</v>
      </c>
      <c r="K44" s="98" t="str">
        <f>INDEX('2. závod'!$A:$BN,$H44+3,INDEX('Základní list'!$B:$B,MATCH($G44,'Základní list'!$A:$A,0),1)-1)</f>
        <v>Pavelka Viktor</v>
      </c>
    </row>
    <row r="45" spans="1:11" ht="18" customHeight="1">
      <c r="A45" s="97">
        <v>48</v>
      </c>
      <c r="B45" s="101" t="s">
        <v>20</v>
      </c>
      <c r="C45" s="101">
        <v>3</v>
      </c>
      <c r="D45" s="96">
        <f>INDEX('1. závod'!$A:$BN,$C45+3,INDEX('Základní list'!$B:$B,MATCH($B45,'Základní list'!$A:$A,0),1))</f>
        <v>60</v>
      </c>
      <c r="E45" s="96">
        <f>INDEX('1. závod'!$A:$BN,$C45+3,INDEX('Základní list'!$B:$B,MATCH($B45,'Základní list'!$A:$A,0),1)+2)</f>
        <v>11</v>
      </c>
      <c r="F45" s="98" t="str">
        <f>INDEX('1. závod'!$A:$BN,$C45+3,INDEX('Základní list'!$B:$B,MATCH($B45,'Základní list'!$A:$A,0),1)-1)</f>
        <v>Pluchta Petr</v>
      </c>
      <c r="G45" s="101" t="s">
        <v>20</v>
      </c>
      <c r="H45" s="101">
        <v>3</v>
      </c>
      <c r="I45" s="96">
        <f>INDEX('2. závod'!$A:$BN,$H45+3,INDEX('Základní list'!$B:$B,MATCH($G45,'Základní list'!$A:$A,0),1))</f>
        <v>2660</v>
      </c>
      <c r="J45" s="96">
        <f>INDEX('2. závod'!$A:$BN,$H45+3,INDEX('Základní list'!$B:$B,MATCH($G45,'Základní list'!$A:$A,0),1)+2)</f>
        <v>10</v>
      </c>
      <c r="K45" s="98" t="str">
        <f>INDEX('2. závod'!$A:$BN,$H45+3,INDEX('Základní list'!$B:$B,MATCH($G45,'Základní list'!$A:$A,0),1)-1)</f>
        <v>Šedivý Martin</v>
      </c>
    </row>
    <row r="46" spans="1:11" ht="18" customHeight="1">
      <c r="A46" s="97">
        <v>49</v>
      </c>
      <c r="B46" s="101" t="s">
        <v>20</v>
      </c>
      <c r="C46" s="101">
        <v>4</v>
      </c>
      <c r="D46" s="96">
        <f>INDEX('1. závod'!$A:$BN,$C46+3,INDEX('Základní list'!$B:$B,MATCH($B46,'Základní list'!$A:$A,0),1))</f>
        <v>920</v>
      </c>
      <c r="E46" s="96">
        <f>INDEX('1. závod'!$A:$BN,$C46+3,INDEX('Základní list'!$B:$B,MATCH($B46,'Základní list'!$A:$A,0),1)+2)</f>
        <v>4</v>
      </c>
      <c r="F46" s="98" t="str">
        <f>INDEX('1. závod'!$A:$BN,$C46+3,INDEX('Základní list'!$B:$B,MATCH($B46,'Základní list'!$A:$A,0),1)-1)</f>
        <v>Vitásek Jiří</v>
      </c>
      <c r="G46" s="101" t="s">
        <v>20</v>
      </c>
      <c r="H46" s="101">
        <v>4</v>
      </c>
      <c r="I46" s="96">
        <f>INDEX('2. závod'!$A:$BN,$H46+3,INDEX('Základní list'!$B:$B,MATCH($G46,'Základní list'!$A:$A,0),1))</f>
        <v>3600</v>
      </c>
      <c r="J46" s="96">
        <f>INDEX('2. závod'!$A:$BN,$H46+3,INDEX('Základní list'!$B:$B,MATCH($G46,'Základní list'!$A:$A,0),1)+2)</f>
        <v>8</v>
      </c>
      <c r="K46" s="98" t="str">
        <f>INDEX('2. závod'!$A:$BN,$H46+3,INDEX('Základní list'!$B:$B,MATCH($G46,'Základní list'!$A:$A,0),1)-1)</f>
        <v>Roth Zdeněk</v>
      </c>
    </row>
    <row r="47" spans="1:11" ht="18" customHeight="1">
      <c r="A47" s="97">
        <v>50</v>
      </c>
      <c r="B47" s="101" t="s">
        <v>20</v>
      </c>
      <c r="C47" s="101">
        <v>5</v>
      </c>
      <c r="D47" s="96">
        <f>INDEX('1. závod'!$A:$BN,$C47+3,INDEX('Základní list'!$B:$B,MATCH($B47,'Základní list'!$A:$A,0),1))</f>
        <v>2460</v>
      </c>
      <c r="E47" s="96">
        <f>INDEX('1. závod'!$A:$BN,$C47+3,INDEX('Základní list'!$B:$B,MATCH($B47,'Základní list'!$A:$A,0),1)+2)</f>
        <v>2</v>
      </c>
      <c r="F47" s="98" t="str">
        <f>INDEX('1. závod'!$A:$BN,$C47+3,INDEX('Základní list'!$B:$B,MATCH($B47,'Základní list'!$A:$A,0),1)-1)</f>
        <v>Bartoň Roman</v>
      </c>
      <c r="G47" s="101" t="s">
        <v>20</v>
      </c>
      <c r="H47" s="101">
        <v>5</v>
      </c>
      <c r="I47" s="96">
        <f>INDEX('2. závod'!$A:$BN,$H47+3,INDEX('Základní list'!$B:$B,MATCH($G47,'Základní list'!$A:$A,0),1))</f>
        <v>6620</v>
      </c>
      <c r="J47" s="96">
        <f>INDEX('2. závod'!$A:$BN,$H47+3,INDEX('Základní list'!$B:$B,MATCH($G47,'Základní list'!$A:$A,0),1)+2)</f>
        <v>3</v>
      </c>
      <c r="K47" s="98" t="str">
        <f>INDEX('2. závod'!$A:$BN,$H47+3,INDEX('Základní list'!$B:$B,MATCH($G47,'Základní list'!$A:$A,0),1)-1)</f>
        <v>Skála Petr</v>
      </c>
    </row>
    <row r="48" spans="1:11" ht="18" customHeight="1">
      <c r="A48" s="97">
        <v>51</v>
      </c>
      <c r="B48" s="101" t="s">
        <v>20</v>
      </c>
      <c r="C48" s="101">
        <v>6</v>
      </c>
      <c r="D48" s="96">
        <f>INDEX('1. závod'!$A:$BN,$C48+3,INDEX('Základní list'!$B:$B,MATCH($B48,'Základní list'!$A:$A,0),1))</f>
        <v>660</v>
      </c>
      <c r="E48" s="96">
        <f>INDEX('1. závod'!$A:$BN,$C48+3,INDEX('Základní list'!$B:$B,MATCH($B48,'Základní list'!$A:$A,0),1)+2)</f>
        <v>7.5</v>
      </c>
      <c r="F48" s="98" t="str">
        <f>INDEX('1. závod'!$A:$BN,$C48+3,INDEX('Základní list'!$B:$B,MATCH($B48,'Základní list'!$A:$A,0),1)-1)</f>
        <v>Müller Radek</v>
      </c>
      <c r="G48" s="101" t="s">
        <v>20</v>
      </c>
      <c r="H48" s="101">
        <v>6</v>
      </c>
      <c r="I48" s="96">
        <f>INDEX('2. závod'!$A:$BN,$H48+3,INDEX('Základní list'!$B:$B,MATCH($G48,'Základní list'!$A:$A,0),1))</f>
        <v>6040</v>
      </c>
      <c r="J48" s="96">
        <f>INDEX('2. závod'!$A:$BN,$H48+3,INDEX('Základní list'!$B:$B,MATCH($G48,'Základní list'!$A:$A,0),1)+2)</f>
        <v>5</v>
      </c>
      <c r="K48" s="98" t="str">
        <f>INDEX('2. závod'!$A:$BN,$H48+3,INDEX('Základní list'!$B:$B,MATCH($G48,'Základní list'!$A:$A,0),1)-1)</f>
        <v>Douša Jan</v>
      </c>
    </row>
    <row r="49" spans="1:11" ht="18" customHeight="1">
      <c r="A49" s="97">
        <v>52</v>
      </c>
      <c r="B49" s="101" t="s">
        <v>20</v>
      </c>
      <c r="C49" s="101">
        <v>7</v>
      </c>
      <c r="D49" s="96">
        <f>INDEX('1. závod'!$A:$BN,$C49+3,INDEX('Základní list'!$B:$B,MATCH($B49,'Základní list'!$A:$A,0),1))</f>
        <v>500</v>
      </c>
      <c r="E49" s="96">
        <f>INDEX('1. závod'!$A:$BN,$C49+3,INDEX('Základní list'!$B:$B,MATCH($B49,'Základní list'!$A:$A,0),1)+2)</f>
        <v>9</v>
      </c>
      <c r="F49" s="98" t="str">
        <f>INDEX('1. závod'!$A:$BN,$C49+3,INDEX('Základní list'!$B:$B,MATCH($B49,'Základní list'!$A:$A,0),1)-1)</f>
        <v>Koubek František</v>
      </c>
      <c r="G49" s="101" t="s">
        <v>20</v>
      </c>
      <c r="H49" s="101">
        <v>7</v>
      </c>
      <c r="I49" s="96">
        <f>INDEX('2. závod'!$A:$BN,$H49+3,INDEX('Základní list'!$B:$B,MATCH($G49,'Základní list'!$A:$A,0),1))</f>
        <v>0</v>
      </c>
      <c r="J49" s="96">
        <f>INDEX('2. závod'!$A:$BN,$H49+3,INDEX('Základní list'!$B:$B,MATCH($G49,'Základní list'!$A:$A,0),1)+2)</f>
        <v>11</v>
      </c>
      <c r="K49" s="98" t="str">
        <f>INDEX('2. závod'!$A:$BN,$H49+3,INDEX('Základní list'!$B:$B,MATCH($G49,'Základní list'!$A:$A,0),1)-1)</f>
        <v>Müller Radek</v>
      </c>
    </row>
    <row r="50" spans="1:11" ht="18" customHeight="1">
      <c r="A50" s="97">
        <v>53</v>
      </c>
      <c r="B50" s="101" t="s">
        <v>20</v>
      </c>
      <c r="C50" s="101">
        <v>8</v>
      </c>
      <c r="D50" s="96">
        <f>INDEX('1. závod'!$A:$BN,$C50+3,INDEX('Základní list'!$B:$B,MATCH($B50,'Základní list'!$A:$A,0),1))</f>
        <v>80</v>
      </c>
      <c r="E50" s="96">
        <f>INDEX('1. závod'!$A:$BN,$C50+3,INDEX('Základní list'!$B:$B,MATCH($B50,'Základní list'!$A:$A,0),1)+2)</f>
        <v>10</v>
      </c>
      <c r="F50" s="98" t="str">
        <f>INDEX('1. závod'!$A:$BN,$C50+3,INDEX('Základní list'!$B:$B,MATCH($B50,'Základní list'!$A:$A,0),1)-1)</f>
        <v>Pelíšek František</v>
      </c>
      <c r="G50" s="101" t="s">
        <v>20</v>
      </c>
      <c r="H50" s="101">
        <v>8</v>
      </c>
      <c r="I50" s="96">
        <f>INDEX('2. závod'!$A:$BN,$H50+3,INDEX('Základní list'!$B:$B,MATCH($G50,'Základní list'!$A:$A,0),1))</f>
        <v>3680</v>
      </c>
      <c r="J50" s="96">
        <f>INDEX('2. závod'!$A:$BN,$H50+3,INDEX('Základní list'!$B:$B,MATCH($G50,'Základní list'!$A:$A,0),1)+2)</f>
        <v>7</v>
      </c>
      <c r="K50" s="98" t="str">
        <f>INDEX('2. závod'!$A:$BN,$H50+3,INDEX('Základní list'!$B:$B,MATCH($G50,'Základní list'!$A:$A,0),1)-1)</f>
        <v>Dušanek Tomáš</v>
      </c>
    </row>
    <row r="51" spans="1:11" ht="18" customHeight="1">
      <c r="A51" s="97">
        <v>54</v>
      </c>
      <c r="B51" s="101" t="s">
        <v>20</v>
      </c>
      <c r="C51" s="101">
        <v>9</v>
      </c>
      <c r="D51" s="96">
        <f>INDEX('1. závod'!$A:$BN,$C51+3,INDEX('Základní list'!$B:$B,MATCH($B51,'Základní list'!$A:$A,0),1))</f>
        <v>720</v>
      </c>
      <c r="E51" s="96">
        <f>INDEX('1. závod'!$A:$BN,$C51+3,INDEX('Základní list'!$B:$B,MATCH($B51,'Základní list'!$A:$A,0),1)+2)</f>
        <v>5</v>
      </c>
      <c r="F51" s="98" t="str">
        <f>INDEX('1. závod'!$A:$BN,$C51+3,INDEX('Základní list'!$B:$B,MATCH($B51,'Základní list'!$A:$A,0),1)-1)</f>
        <v>Roth Zdeněk</v>
      </c>
      <c r="G51" s="101" t="s">
        <v>20</v>
      </c>
      <c r="H51" s="101">
        <v>9</v>
      </c>
      <c r="I51" s="96">
        <f>INDEX('2. závod'!$A:$BN,$H51+3,INDEX('Základní list'!$B:$B,MATCH($G51,'Základní list'!$A:$A,0),1))</f>
        <v>6480</v>
      </c>
      <c r="J51" s="96">
        <f>INDEX('2. závod'!$A:$BN,$H51+3,INDEX('Základní list'!$B:$B,MATCH($G51,'Základní list'!$A:$A,0),1)+2)</f>
        <v>4</v>
      </c>
      <c r="K51" s="98" t="str">
        <f>INDEX('2. závod'!$A:$BN,$H51+3,INDEX('Základní list'!$B:$B,MATCH($G51,'Základní list'!$A:$A,0),1)-1)</f>
        <v>Smutný Jiří</v>
      </c>
    </row>
    <row r="52" spans="1:11" ht="18" customHeight="1">
      <c r="A52" s="97">
        <v>55</v>
      </c>
      <c r="B52" s="101" t="s">
        <v>20</v>
      </c>
      <c r="C52" s="101">
        <v>10</v>
      </c>
      <c r="D52" s="96">
        <f>INDEX('1. závod'!$A:$BN,$C52+3,INDEX('Základní list'!$B:$B,MATCH($B52,'Základní list'!$A:$A,0),1))</f>
        <v>3620</v>
      </c>
      <c r="E52" s="96">
        <f>INDEX('1. závod'!$A:$BN,$C52+3,INDEX('Základní list'!$B:$B,MATCH($B52,'Základní list'!$A:$A,0),1)+2)</f>
        <v>1</v>
      </c>
      <c r="F52" s="98" t="str">
        <f>INDEX('1. závod'!$A:$BN,$C52+3,INDEX('Základní list'!$B:$B,MATCH($B52,'Základní list'!$A:$A,0),1)-1)</f>
        <v>Chalupa Ladislav</v>
      </c>
      <c r="G52" s="101" t="s">
        <v>20</v>
      </c>
      <c r="H52" s="101">
        <v>10</v>
      </c>
      <c r="I52" s="96">
        <f>INDEX('2. závod'!$A:$BN,$H52+3,INDEX('Základní list'!$B:$B,MATCH($G52,'Základní list'!$A:$A,0),1))</f>
        <v>2860</v>
      </c>
      <c r="J52" s="96">
        <f>INDEX('2. závod'!$A:$BN,$H52+3,INDEX('Základní list'!$B:$B,MATCH($G52,'Základní list'!$A:$A,0),1)+2)</f>
        <v>9</v>
      </c>
      <c r="K52" s="98" t="str">
        <f>INDEX('2. závod'!$A:$BN,$H52+3,INDEX('Základní list'!$B:$B,MATCH($G52,'Základní list'!$A:$A,0),1)-1)</f>
        <v>Vejvoda Jan</v>
      </c>
    </row>
    <row r="53" spans="1:11" ht="15" customHeight="1">
      <c r="A53" s="97">
        <v>56</v>
      </c>
      <c r="B53" s="101" t="s">
        <v>20</v>
      </c>
      <c r="C53" s="101">
        <v>11</v>
      </c>
      <c r="D53" s="96">
        <f>INDEX('1. závod'!$A:$BN,$C53+3,INDEX('Základní list'!$B:$B,MATCH($B53,'Základní list'!$A:$A,0),1))</f>
        <v>1740</v>
      </c>
      <c r="E53" s="96">
        <f>INDEX('1. závod'!$A:$BN,$C53+3,INDEX('Základní list'!$B:$B,MATCH($B53,'Základní list'!$A:$A,0),1)+2)</f>
        <v>3</v>
      </c>
      <c r="F53" s="98" t="str">
        <f>INDEX('1. závod'!$A:$BN,$C53+3,INDEX('Základní list'!$B:$B,MATCH($B53,'Základní list'!$A:$A,0),1)-1)</f>
        <v>Kuchař Petr</v>
      </c>
      <c r="G53" s="101" t="s">
        <v>20</v>
      </c>
      <c r="H53" s="101">
        <v>11</v>
      </c>
      <c r="I53" s="96">
        <f>INDEX('2. závod'!$A:$BN,$H53+3,INDEX('Základní list'!$B:$B,MATCH($G53,'Základní list'!$A:$A,0),1))</f>
        <v>5420</v>
      </c>
      <c r="J53" s="96">
        <f>INDEX('2. závod'!$A:$BN,$H53+3,INDEX('Základní list'!$B:$B,MATCH($G53,'Základní list'!$A:$A,0),1)+2)</f>
        <v>6</v>
      </c>
      <c r="K53" s="98" t="str">
        <f>INDEX('2. závod'!$A:$BN,$H53+3,INDEX('Základní list'!$B:$B,MATCH($G53,'Základní list'!$A:$A,0),1)-1)</f>
        <v>Sofron Pavel</v>
      </c>
    </row>
    <row r="54" spans="1:11" ht="0.75" customHeight="1" hidden="1">
      <c r="A54" s="97">
        <v>57</v>
      </c>
      <c r="B54" s="101" t="s">
        <v>20</v>
      </c>
      <c r="C54" s="101">
        <v>12</v>
      </c>
      <c r="D54" s="96">
        <f>INDEX('1. závod'!$A:$BN,$C54+3,INDEX('Základní list'!$B:$B,MATCH($B54,'Základní list'!$A:$A,0),1))</f>
        <v>0</v>
      </c>
      <c r="E54" s="96">
        <f>INDEX('1. závod'!$A:$BN,$C54+3,INDEX('Základní list'!$B:$B,MATCH($B54,'Základní list'!$A:$A,0),1)+2)</f>
      </c>
      <c r="F54" s="98">
        <f>INDEX('1. závod'!$A:$BN,$C54+3,INDEX('Základní list'!$B:$B,MATCH($B54,'Základní list'!$A:$A,0),1)-1)</f>
      </c>
      <c r="G54" s="101" t="s">
        <v>20</v>
      </c>
      <c r="H54" s="101">
        <v>12</v>
      </c>
      <c r="I54" s="96">
        <f>INDEX('2. závod'!$A:$BN,$H54+3,INDEX('Základní list'!$B:$B,MATCH($G54,'Základní list'!$A:$A,0),1))</f>
        <v>0</v>
      </c>
      <c r="J54" s="96">
        <f>INDEX('2. závod'!$A:$BN,$H54+3,INDEX('Základní list'!$B:$B,MATCH($G54,'Základní list'!$A:$A,0),1)+2)</f>
      </c>
      <c r="K54" s="98">
        <f>INDEX('2. závod'!$A:$BN,$H54+3,INDEX('Základní list'!$B:$B,MATCH($G54,'Základní list'!$A:$A,0),1)-1)</f>
      </c>
    </row>
    <row r="55" spans="1:11" ht="18" customHeight="1" hidden="1">
      <c r="A55" s="97">
        <v>58</v>
      </c>
      <c r="B55" s="101" t="s">
        <v>20</v>
      </c>
      <c r="C55" s="101">
        <v>13</v>
      </c>
      <c r="D55" s="96">
        <f>INDEX('1. závod'!$A:$BN,$C55+3,INDEX('Základní list'!$B:$B,MATCH($B55,'Základní list'!$A:$A,0),1))</f>
        <v>0</v>
      </c>
      <c r="E55" s="96">
        <f>INDEX('1. závod'!$A:$BN,$C55+3,INDEX('Základní list'!$B:$B,MATCH($B55,'Základní list'!$A:$A,0),1)+2)</f>
      </c>
      <c r="F55" s="98">
        <f>INDEX('1. závod'!$A:$BN,$C55+3,INDEX('Základní list'!$B:$B,MATCH($B55,'Základní list'!$A:$A,0),1)-1)</f>
      </c>
      <c r="G55" s="101" t="s">
        <v>20</v>
      </c>
      <c r="H55" s="101">
        <v>13</v>
      </c>
      <c r="I55" s="96">
        <f>INDEX('2. závod'!$A:$BN,$H55+3,INDEX('Základní list'!$B:$B,MATCH($G55,'Základní list'!$A:$A,0),1))</f>
        <v>0</v>
      </c>
      <c r="J55" s="96">
        <f>INDEX('2. závod'!$A:$BN,$H55+3,INDEX('Základní list'!$B:$B,MATCH($G55,'Základní list'!$A:$A,0),1)+2)</f>
      </c>
      <c r="K55" s="98">
        <f>INDEX('2. závod'!$A:$BN,$H55+3,INDEX('Základní list'!$B:$B,MATCH($G55,'Základní list'!$A:$A,0),1)-1)</f>
      </c>
    </row>
    <row r="56" spans="1:11" ht="18" customHeight="1" hidden="1">
      <c r="A56" s="97">
        <v>56</v>
      </c>
      <c r="B56" s="101" t="s">
        <v>20</v>
      </c>
      <c r="C56" s="101">
        <v>11</v>
      </c>
      <c r="D56" s="96">
        <f>INDEX('1. závod'!$A:$BN,$C56+3,INDEX('Základní list'!$B:$B,MATCH($B56,'Základní list'!$A:$A,0),1))</f>
        <v>1740</v>
      </c>
      <c r="E56" s="96">
        <f>INDEX('1. závod'!$A:$BN,$C56+3,INDEX('Základní list'!$B:$B,MATCH($B56,'Základní list'!$A:$A,0),1)+2)</f>
        <v>3</v>
      </c>
      <c r="F56" s="98" t="str">
        <f>INDEX('1. závod'!$A:$BN,$C56+3,INDEX('Základní list'!$B:$B,MATCH($B56,'Základní list'!$A:$A,0),1)-1)</f>
        <v>Kuchař Petr</v>
      </c>
      <c r="G56" s="101" t="s">
        <v>20</v>
      </c>
      <c r="H56" s="101">
        <v>14</v>
      </c>
      <c r="I56" s="96">
        <f>INDEX('2. závod'!$A:$BN,$H56+3,INDEX('Základní list'!$B:$B,MATCH($G56,'Základní list'!$A:$A,0),1))</f>
        <v>0</v>
      </c>
      <c r="J56" s="96">
        <f>INDEX('2. závod'!$A:$BN,$H56+3,INDEX('Základní list'!$B:$B,MATCH($G56,'Základní list'!$A:$A,0),1)+2)</f>
      </c>
      <c r="K56" s="98">
        <f>INDEX('2. závod'!$A:$BN,$H56+3,INDEX('Základní list'!$B:$B,MATCH($G56,'Základní list'!$A:$A,0),1)-1)</f>
      </c>
    </row>
    <row r="57" spans="1:11" ht="12.75" hidden="1">
      <c r="A57" s="97">
        <v>57</v>
      </c>
      <c r="B57" s="101" t="s">
        <v>20</v>
      </c>
      <c r="C57" s="101">
        <v>12</v>
      </c>
      <c r="D57" s="96">
        <f>INDEX('1. závod'!$A:$BN,$C57+3,INDEX('Základní list'!$B:$B,MATCH($B57,'Základní list'!$A:$A,0),1))</f>
        <v>0</v>
      </c>
      <c r="E57" s="96">
        <f>INDEX('1. závod'!$A:$BN,$C57+3,INDEX('Základní list'!$B:$B,MATCH($B57,'Základní list'!$A:$A,0),1)+2)</f>
      </c>
      <c r="F57" s="98">
        <f>INDEX('1. závod'!$A:$BN,$C57+3,INDEX('Základní list'!$B:$B,MATCH($B57,'Základní list'!$A:$A,0),1)-1)</f>
      </c>
      <c r="G57" s="101" t="s">
        <v>20</v>
      </c>
      <c r="H57" s="101">
        <v>12</v>
      </c>
      <c r="I57" s="96">
        <f>INDEX('2. závod'!$A:$BN,$H57+3,INDEX('Základní list'!$B:$B,MATCH($G57,'Základní list'!$A:$A,0),1))</f>
        <v>0</v>
      </c>
      <c r="J57" s="96">
        <f>INDEX('2. závod'!$A:$BN,$H57+3,INDEX('Základní list'!$B:$B,MATCH($G57,'Základní list'!$A:$A,0),1)+2)</f>
      </c>
      <c r="K57" s="98">
        <f>INDEX('2. závod'!$A:$BN,$H57+3,INDEX('Základní list'!$B:$B,MATCH($G57,'Základní list'!$A:$A,0),1)-1)</f>
      </c>
    </row>
    <row r="58" spans="1:11" ht="12.75" hidden="1">
      <c r="A58" s="97">
        <v>58</v>
      </c>
      <c r="B58" s="101" t="s">
        <v>20</v>
      </c>
      <c r="C58" s="101">
        <v>13</v>
      </c>
      <c r="D58" s="96">
        <f>INDEX('1. závod'!$A:$BN,$C58+3,INDEX('Základní list'!$B:$B,MATCH($B58,'Základní list'!$A:$A,0),1))</f>
        <v>0</v>
      </c>
      <c r="E58" s="96">
        <f>INDEX('1. závod'!$A:$BN,$C58+3,INDEX('Základní list'!$B:$B,MATCH($B58,'Základní list'!$A:$A,0),1)+2)</f>
      </c>
      <c r="F58" s="98">
        <f>INDEX('1. závod'!$A:$BN,$C58+3,INDEX('Základní list'!$B:$B,MATCH($B58,'Základní list'!$A:$A,0),1)-1)</f>
      </c>
      <c r="G58" s="101" t="s">
        <v>20</v>
      </c>
      <c r="H58" s="101">
        <v>13</v>
      </c>
      <c r="I58" s="96">
        <f>INDEX('2. závod'!$A:$BN,$H58+3,INDEX('Základní list'!$B:$B,MATCH($G58,'Základní list'!$A:$A,0),1))</f>
        <v>0</v>
      </c>
      <c r="J58" s="96">
        <f>INDEX('2. závod'!$A:$BN,$H58+3,INDEX('Základní list'!$B:$B,MATCH($G58,'Základní list'!$A:$A,0),1)+2)</f>
      </c>
      <c r="K58" s="98">
        <f>INDEX('2. závod'!$A:$BN,$H58+3,INDEX('Základní list'!$B:$B,MATCH($G58,'Základní list'!$A:$A,0),1)-1)</f>
      </c>
    </row>
    <row r="59" spans="2:11" ht="12.75" hidden="1">
      <c r="B59" s="100"/>
      <c r="C59" s="100"/>
      <c r="G59" s="101" t="s">
        <v>20</v>
      </c>
      <c r="H59" s="101">
        <v>14</v>
      </c>
      <c r="I59" s="96">
        <f>INDEX('2. závod'!$A:$BN,$H59+3,INDEX('Základní list'!$B:$B,MATCH($G59,'Základní list'!$A:$A,0),1))</f>
        <v>0</v>
      </c>
      <c r="J59" s="96">
        <f>INDEX('2. závod'!$A:$BN,$H59+3,INDEX('Základní list'!$B:$B,MATCH($G59,'Základní list'!$A:$A,0),1)+2)</f>
      </c>
      <c r="K59" s="98">
        <f>INDEX('2. závod'!$A:$BN,$H59+3,INDEX('Základní list'!$B:$B,MATCH($G59,'Základní list'!$A:$A,0),1)-1)</f>
      </c>
    </row>
    <row r="60" spans="2:8" ht="12.75">
      <c r="B60" s="100"/>
      <c r="C60" s="100"/>
      <c r="G60" s="100"/>
      <c r="H60" s="100"/>
    </row>
    <row r="61" spans="2:8" ht="12.75">
      <c r="B61" s="100"/>
      <c r="C61" s="100"/>
      <c r="G61" s="100"/>
      <c r="H61" s="100"/>
    </row>
    <row r="62" spans="2:8" ht="12.75">
      <c r="B62" s="100"/>
      <c r="C62" s="100"/>
      <c r="G62" s="100"/>
      <c r="H62" s="100"/>
    </row>
    <row r="63" spans="2:8" ht="12.75">
      <c r="B63" s="100"/>
      <c r="C63" s="100"/>
      <c r="G63" s="100"/>
      <c r="H63" s="100"/>
    </row>
    <row r="64" spans="2:8" ht="12.75">
      <c r="B64" s="100"/>
      <c r="C64" s="100"/>
      <c r="G64" s="100"/>
      <c r="H64" s="100"/>
    </row>
    <row r="65" spans="2:8" ht="12.75">
      <c r="B65" s="100"/>
      <c r="C65" s="100"/>
      <c r="G65" s="100"/>
      <c r="H65" s="100"/>
    </row>
    <row r="66" spans="2:8" ht="12.75">
      <c r="B66" s="100"/>
      <c r="C66" s="100"/>
      <c r="G66" s="100"/>
      <c r="H66" s="100"/>
    </row>
    <row r="67" spans="2:8" ht="12.75">
      <c r="B67" s="100"/>
      <c r="C67" s="100"/>
      <c r="G67" s="100"/>
      <c r="H67" s="100"/>
    </row>
    <row r="68" spans="2:8" ht="12.75">
      <c r="B68" s="100"/>
      <c r="C68" s="100"/>
      <c r="G68" s="100"/>
      <c r="H68" s="100"/>
    </row>
    <row r="69" spans="2:8" ht="12.75">
      <c r="B69" s="100"/>
      <c r="C69" s="100"/>
      <c r="G69" s="100"/>
      <c r="H69" s="100"/>
    </row>
    <row r="70" spans="2:8" ht="12.75">
      <c r="B70" s="100"/>
      <c r="C70" s="100"/>
      <c r="G70" s="100"/>
      <c r="H70" s="100"/>
    </row>
    <row r="71" spans="2:8" ht="12.75">
      <c r="B71" s="100"/>
      <c r="C71" s="100"/>
      <c r="G71" s="100"/>
      <c r="H71" s="100"/>
    </row>
    <row r="72" spans="2:8" ht="12.75">
      <c r="B72" s="100"/>
      <c r="C72" s="100"/>
      <c r="G72" s="100"/>
      <c r="H72" s="100"/>
    </row>
    <row r="73" spans="2:8" ht="12.75">
      <c r="B73" s="100"/>
      <c r="C73" s="100"/>
      <c r="G73" s="100"/>
      <c r="H73" s="100"/>
    </row>
    <row r="74" spans="2:8" ht="12.75">
      <c r="B74" s="100"/>
      <c r="C74" s="100"/>
      <c r="G74" s="100"/>
      <c r="H74" s="100"/>
    </row>
    <row r="75" spans="2:8" ht="12.75">
      <c r="B75" s="100"/>
      <c r="C75" s="100"/>
      <c r="G75" s="100"/>
      <c r="H75" s="100"/>
    </row>
    <row r="76" spans="2:3" ht="12.75">
      <c r="B76" s="100"/>
      <c r="C76" s="100"/>
    </row>
    <row r="77" spans="2:3" ht="12.75">
      <c r="B77" s="100"/>
      <c r="C77" s="100"/>
    </row>
    <row r="78" spans="2:3" ht="12.75">
      <c r="B78" s="100"/>
      <c r="C78" s="100"/>
    </row>
    <row r="79" spans="2:3" ht="12.75">
      <c r="B79" s="100"/>
      <c r="C79" s="100"/>
    </row>
    <row r="80" spans="2:3" ht="12.75">
      <c r="B80" s="100"/>
      <c r="C80" s="100"/>
    </row>
    <row r="81" spans="2:3" ht="12.75">
      <c r="B81" s="100"/>
      <c r="C81" s="100"/>
    </row>
    <row r="82" spans="2:3" ht="12.75">
      <c r="B82" s="100"/>
      <c r="C82" s="100"/>
    </row>
    <row r="83" spans="2:3" ht="12.75">
      <c r="B83" s="100"/>
      <c r="C83" s="100"/>
    </row>
    <row r="84" spans="2:3" ht="12.75">
      <c r="B84" s="100"/>
      <c r="C84" s="100"/>
    </row>
    <row r="85" spans="2:3" ht="12.75">
      <c r="B85" s="100"/>
      <c r="C85" s="100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2009-08-02T13:58:02Z</cp:lastPrinted>
  <dcterms:created xsi:type="dcterms:W3CDTF">2001-02-19T07:45:56Z</dcterms:created>
  <dcterms:modified xsi:type="dcterms:W3CDTF">2009-08-03T07:08:37Z</dcterms:modified>
  <cp:category/>
  <cp:version/>
  <cp:contentType/>
  <cp:contentStatus/>
</cp:coreProperties>
</file>