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9570" windowHeight="9390" tabRatio="783" activeTab="2"/>
  </bookViews>
  <sheets>
    <sheet name="Základní list" sheetId="1" r:id="rId1"/>
    <sheet name="Výsledková listina" sheetId="2" r:id="rId2"/>
    <sheet name="Jednotlivci celkem" sheetId="3" r:id="rId3"/>
    <sheet name="1. závod" sheetId="4" r:id="rId4"/>
    <sheet name="2. závod" sheetId="5" r:id="rId5"/>
    <sheet name="Graf pod jezem" sheetId="6" r:id="rId6"/>
    <sheet name="Graf nad jezem" sheetId="7" r:id="rId7"/>
  </sheets>
  <definedNames>
    <definedName name="_01_PARDUBICE">#REF!</definedName>
    <definedName name="_02_POHORELICE">#REF!</definedName>
    <definedName name="_03_LOSTICE">#REF!</definedName>
    <definedName name="_04_TEAM_PRAHA">#REF!</definedName>
    <definedName name="_05_HK">#REF!</definedName>
    <definedName name="_06_JH_A">#REF!</definedName>
    <definedName name="_07_MELNIK">#REF!</definedName>
    <definedName name="_08_PLANANY">#REF!</definedName>
    <definedName name="_09_BRNO">#REF!</definedName>
    <definedName name="_10_PARDUBICE_B">#REF!</definedName>
    <definedName name="_11_JH_B">#REF!</definedName>
    <definedName name="_12_PRAHA_NUSLE">#REF!</definedName>
    <definedName name="_13_ČESKA_LIPA">#REF!</definedName>
    <definedName name="_14_PREROV">#REF!</definedName>
    <definedName name="_xlnm._FilterDatabase" localSheetId="6" hidden="1">'Graf nad jezem'!$B$4:$M$49</definedName>
    <definedName name="_xlnm._FilterDatabase" localSheetId="5" hidden="1">'Graf pod jezem'!$B$4:$M$49</definedName>
    <definedName name="_xlnm._FilterDatabase" localSheetId="2" hidden="1">'Jednotlivci celkem'!$A$5:$L$95</definedName>
    <definedName name="_xlnm._FilterDatabase" localSheetId="1" hidden="1">'Výsledková listina'!$E$7:$Z$82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3">'1. závod'!$A:$A</definedName>
    <definedName name="_xlnm.Print_Titles" localSheetId="4">'2. závod'!$A:$A</definedName>
    <definedName name="_xlnm.Print_Titles" localSheetId="2">'Jednotlivci celkem'!$4:$5</definedName>
    <definedName name="_xlnm.Print_Area" localSheetId="3">'1. závod'!$A$1:$AK$20</definedName>
    <definedName name="_xlnm.Print_Area" localSheetId="4">'2. závod'!$A$1:$AK$20</definedName>
    <definedName name="_xlnm.Print_Area" localSheetId="6">'Graf nad jezem'!$A$1:$AH$49</definedName>
    <definedName name="_xlnm.Print_Area" localSheetId="5">'Graf pod jezem'!$A$1:$AH$49</definedName>
    <definedName name="_xlnm.Print_Area" localSheetId="2">'Jednotlivci celkem'!$A$1:$K$80</definedName>
    <definedName name="_xlnm.Print_Area" localSheetId="1">'Výsledková listina'!$A$1:$Z$84</definedName>
    <definedName name="_xlnm.Print_Area" localSheetId="0">'Základní list'!$A$1:$N$51</definedName>
    <definedName name="wrn.sektor1." localSheetId="4" hidden="1">{#N/A,#N/A,FALSE,"2. z?vod "}</definedName>
    <definedName name="wrn.sektor1." localSheetId="6" hidden="1">{#N/A,#N/A,FALSE,"2. z?vod "}</definedName>
    <definedName name="wrn.sektor1." localSheetId="5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6" hidden="1">{#N/A,#N/A,FALSE,"2. z?vod "}</definedName>
    <definedName name="wrn.sektor1_2" localSheetId="5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6" hidden="1">{#N/A,#N/A,FALSE,"2. z?vod "}</definedName>
    <definedName name="wrn.sektor2." localSheetId="5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závod'!$Q:$Q,'1. závod'!#REF!</definedName>
    <definedName name="Z_5AB3ED42_6F34_11D3_9C22_00A0243EF9BD_.wvu.Cols" localSheetId="4" hidden="1">'2. závod'!#REF!,'2. závod'!#REF!,'2. závod'!$Q:$Q,'2. závod'!#REF!</definedName>
  </definedNames>
  <calcPr calcMode="manual" fullCalcOnLoad="1"/>
</workbook>
</file>

<file path=xl/sharedStrings.xml><?xml version="1.0" encoding="utf-8"?>
<sst xmlns="http://schemas.openxmlformats.org/spreadsheetml/2006/main" count="743" uniqueCount="191">
  <si>
    <t>1. Závod</t>
  </si>
  <si>
    <t>2. Závod</t>
  </si>
  <si>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</si>
  <si>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</si>
  <si>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</si>
  <si>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</si>
  <si>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</si>
  <si>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</si>
  <si>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</si>
  <si>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</si>
  <si>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</si>
  <si>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</si>
  <si>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</si>
  <si>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</si>
  <si>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</si>
  <si>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</si>
  <si>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Podpis hl. rozhodčího</t>
  </si>
  <si>
    <t>A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</si>
  <si>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</si>
  <si>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</si>
  <si>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</si>
  <si>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</si>
  <si>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</si>
  <si>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</si>
  <si>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</si>
  <si>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</si>
  <si>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</si>
  <si>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</si>
  <si>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</si>
  <si>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</si>
  <si>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</si>
  <si>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</si>
  <si>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</si>
  <si>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</si>
  <si>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</si>
  <si>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</si>
  <si>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</si>
  <si>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</si>
  <si>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</si>
  <si>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Poř. los.</t>
  </si>
  <si>
    <t>Družstva</t>
  </si>
  <si>
    <t>Jednotivci</t>
  </si>
  <si>
    <t>B</t>
  </si>
  <si>
    <t>C</t>
  </si>
  <si>
    <t>D</t>
  </si>
  <si>
    <t>Maximální  výsledek</t>
  </si>
  <si>
    <t>Celkem kolo</t>
  </si>
  <si>
    <t>Podpis</t>
  </si>
  <si>
    <t>dr</t>
  </si>
  <si>
    <t>Družstvo</t>
  </si>
  <si>
    <t>Žluté označení pro družstva s forhontem.</t>
  </si>
  <si>
    <t>1.záv.</t>
  </si>
  <si>
    <t>2.záv.</t>
  </si>
  <si>
    <t>prům na závdníka</t>
  </si>
  <si>
    <t>p.č.</t>
  </si>
  <si>
    <t>1. závod</t>
  </si>
  <si>
    <t>2. závod</t>
  </si>
  <si>
    <t>Poř.</t>
  </si>
  <si>
    <t>závodník</t>
  </si>
  <si>
    <t>Od:</t>
  </si>
  <si>
    <t>do:</t>
  </si>
  <si>
    <t>Závodník</t>
  </si>
  <si>
    <t>REG</t>
  </si>
  <si>
    <t>Příjmení, jméno</t>
  </si>
  <si>
    <t>Kat</t>
  </si>
  <si>
    <t>Celkem</t>
  </si>
  <si>
    <t>ZÁV</t>
  </si>
  <si>
    <t>body</t>
  </si>
  <si>
    <t>umist</t>
  </si>
  <si>
    <t>2. po zadání sektoru a čísla se po provedení výpočtů (F9), vyplní listina x. závod</t>
  </si>
  <si>
    <t>3. Na listu x.závod se vypisuje jen váha v gramech, která se potom po výpočtu přenáší i s vypočteným pořadím do výsledkové listiny</t>
  </si>
  <si>
    <t>Penalizaci je možno připočíst jak na listě závod tak i na listě výsledková listina</t>
  </si>
  <si>
    <t>4. Výsledková listina nedokáže určit pořadí, když mají družstva stejný součet bodů, je nutné toto opravit dle CIPS bodů.</t>
  </si>
  <si>
    <t>Při nepřítomnosti závodníka je asi nutné zapsat max. bodů do patřičného řádku na výsledkové listině</t>
  </si>
  <si>
    <t>V prvopočátku vyplnit soupisky co do názvu družstev a lidí na výsledkové listině, a všechny lidi na Jednotlivci celkem</t>
  </si>
  <si>
    <t>V nástrojích, možnostech jsou nastaveny ruční výpočty, k zrychlení zadávání údajů.</t>
  </si>
  <si>
    <t>HLAVNÍ PARTNER RYBÁŘSKÉHO SPORTU:</t>
  </si>
  <si>
    <t>SPONZOŘI SOUTĚŽE:</t>
  </si>
  <si>
    <t>E</t>
  </si>
  <si>
    <t>F</t>
  </si>
  <si>
    <t>DRUŽSTVO</t>
  </si>
  <si>
    <t>1. Na výsledkové listině se zadává jméno ,registrace, sektor a místo v sektoru</t>
  </si>
  <si>
    <t>5. Na jednotlivci celkem pro určení pořadí je třeba setřídit dle: sl. H sestupně,  sl I vzestupně a sl. J vzestupně ( jména je třeba zkopírovat z výsledkové listiny (vyhledává dle jména, proto musí být přesně), nezapomenout na střídající)</t>
  </si>
  <si>
    <t>Mistrovství ČR 2007-LRU Feeder</t>
  </si>
  <si>
    <t>Čelákovice na řece Labi</t>
  </si>
  <si>
    <t>12.5.2007</t>
  </si>
  <si>
    <t>13.5.2007</t>
  </si>
  <si>
    <t>RSK FeederKlub</t>
  </si>
  <si>
    <t>Radana Srbová</t>
  </si>
  <si>
    <t>KS FISH TEAM</t>
  </si>
  <si>
    <t>RC Karasi Olomouc</t>
  </si>
  <si>
    <t>MIDDY FEEDER TEAM</t>
  </si>
  <si>
    <t>ÚSMP ČRS-MO Braník</t>
  </si>
  <si>
    <t>Kukající vlci FEEDER TEAM</t>
  </si>
  <si>
    <t>MIVARDI FEEDER TEAM</t>
  </si>
  <si>
    <t>RUP Ignesti Feeder Team</t>
  </si>
  <si>
    <t>Traper Feeder Team Bombeři</t>
  </si>
  <si>
    <t>TINKA Feeder Mančaft</t>
  </si>
  <si>
    <t>Royal Bait Feeder Team</t>
  </si>
  <si>
    <t>LADY´S Feeder Team</t>
  </si>
  <si>
    <t>Black Bass</t>
  </si>
  <si>
    <t>GOOD MIX TEAM Hranice</t>
  </si>
  <si>
    <t>FEEDER TEAM Znojmo</t>
  </si>
  <si>
    <t>F-1 Karlovy Vary</t>
  </si>
  <si>
    <t>LOVCI 007</t>
  </si>
  <si>
    <t>MILO Feeder Team</t>
  </si>
  <si>
    <t>FAPS Feeder Team</t>
  </si>
  <si>
    <t>VITALITA Ostrava</t>
  </si>
  <si>
    <t>GB Fishing sport Team - SEMA</t>
  </si>
  <si>
    <t>Brazilci Feeder Team COLMIC</t>
  </si>
  <si>
    <t>K&amp;K Servis Feeder Team Carpio</t>
  </si>
  <si>
    <t>Feeder Team Český Šternberk</t>
  </si>
  <si>
    <t>Kalenský Petr</t>
  </si>
  <si>
    <t>Dušánek Bohuslav</t>
  </si>
  <si>
    <t>Babica Ladislav</t>
  </si>
  <si>
    <t>Peřina Josef</t>
  </si>
  <si>
    <t>Šimek Ladislav</t>
  </si>
  <si>
    <t>Koubek František</t>
  </si>
  <si>
    <t>Matička Martin</t>
  </si>
  <si>
    <t>Brabec Petr</t>
  </si>
  <si>
    <t>Kuchař Petr</t>
  </si>
  <si>
    <t>Hlína Václav</t>
  </si>
  <si>
    <t>Hrubant Petr</t>
  </si>
  <si>
    <t>Srb Roman</t>
  </si>
  <si>
    <t>Březík Rudolf</t>
  </si>
  <si>
    <t>Rathouský Petr</t>
  </si>
  <si>
    <t>Nerad Rostislav</t>
  </si>
  <si>
    <t>Popadinec Richar</t>
  </si>
  <si>
    <t>Řehoř Michal</t>
  </si>
  <si>
    <t>Literová Barbora</t>
  </si>
  <si>
    <t>Miháliková Diana</t>
  </si>
  <si>
    <t>Doušová Eliška</t>
  </si>
  <si>
    <t>Vaněk Lukáš</t>
  </si>
  <si>
    <t>Pop Miroslav</t>
  </si>
  <si>
    <t>Kafka Vojtěch</t>
  </si>
  <si>
    <t>Tóth Petr</t>
  </si>
  <si>
    <t>Dohnal Jozef</t>
  </si>
  <si>
    <t>Panocha Josef</t>
  </si>
  <si>
    <t>Sládek Petr</t>
  </si>
  <si>
    <t>Juřík Milan</t>
  </si>
  <si>
    <t>Staněk Karel</t>
  </si>
  <si>
    <t>Janečka Martin</t>
  </si>
  <si>
    <t>Plachý Vladimír</t>
  </si>
  <si>
    <t>Jurka Jiří</t>
  </si>
  <si>
    <t xml:space="preserve">ROAIAL BAIT </t>
  </si>
  <si>
    <t>MIDDY</t>
  </si>
  <si>
    <t>Šajerman Vladimír</t>
  </si>
  <si>
    <t>N</t>
  </si>
  <si>
    <t>Ouředníček Jiří</t>
  </si>
  <si>
    <t>Ouředníček Jan</t>
  </si>
  <si>
    <t>Stejskal Miroslav</t>
  </si>
  <si>
    <t>Bromovský Petr</t>
  </si>
  <si>
    <t>Konopásek Jaroslav</t>
  </si>
  <si>
    <t>Bartoň Roman</t>
  </si>
  <si>
    <t>Chalupa Ladislav</t>
  </si>
  <si>
    <t>Pelíšek František</t>
  </si>
  <si>
    <t>Vinař René</t>
  </si>
  <si>
    <t>Smutný Jiří</t>
  </si>
  <si>
    <t>Bruner Václav</t>
  </si>
  <si>
    <t>Kos Petr</t>
  </si>
  <si>
    <t>Malý David</t>
  </si>
  <si>
    <t>Novák Martin</t>
  </si>
  <si>
    <t>Čech Martin</t>
  </si>
  <si>
    <t>Kasl Luboš</t>
  </si>
  <si>
    <t>Podrápský Petr</t>
  </si>
  <si>
    <t>Stříbrský Viktor</t>
  </si>
  <si>
    <t>Šplíchal Daniel</t>
  </si>
  <si>
    <t>Hahn Petr</t>
  </si>
  <si>
    <t>Vávra Jiří</t>
  </si>
  <si>
    <t>Mihálik Boris</t>
  </si>
  <si>
    <t>Dorotík Tomáš</t>
  </si>
  <si>
    <t>Andrýsek Petr</t>
  </si>
  <si>
    <t>Blaščikovič David</t>
  </si>
  <si>
    <t>Lisník Petr</t>
  </si>
  <si>
    <t>Schwach Petr</t>
  </si>
  <si>
    <t>Čéška Ladislav</t>
  </si>
  <si>
    <t>Novák Milan</t>
  </si>
  <si>
    <t>Azbestus CZ Feeder team</t>
  </si>
  <si>
    <t>Jedlička Luboš</t>
  </si>
  <si>
    <t>Franc Tomáš</t>
  </si>
  <si>
    <t>Douša Jan</t>
  </si>
  <si>
    <t>Surgota Juraj</t>
  </si>
  <si>
    <t>Štěpnička Milan</t>
  </si>
  <si>
    <t>Štěpnička Radek</t>
  </si>
  <si>
    <t>Baranka Vladimír</t>
  </si>
  <si>
    <t>Kabrhel Pavel</t>
  </si>
  <si>
    <t>Kukelka Tomáš</t>
  </si>
  <si>
    <t>Ambrož Petr</t>
  </si>
  <si>
    <t>Kabourek Václav</t>
  </si>
  <si>
    <t>Lacina David</t>
  </si>
  <si>
    <t>Vlček Zdeněk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</si>
</sst>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2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4.5"/>
      <name val="Arial CE"/>
      <family val="0"/>
    </font>
    <font>
      <sz val="3.5"/>
      <name val="Arial CE"/>
      <family val="0"/>
    </font>
    <font>
      <sz val="16"/>
      <name val="Arial CE"/>
      <family val="0"/>
    </font>
    <font>
      <sz val="8"/>
      <name val="Tahoma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 quotePrefix="1">
      <alignment horizontal="center" vertical="center" wrapText="1"/>
      <protection hidden="1"/>
    </xf>
    <xf numFmtId="0" fontId="0" fillId="0" borderId="4" xfId="0" applyBorder="1" applyAlignment="1" applyProtection="1">
      <alignment vertical="center" wrapText="1"/>
      <protection hidden="1" locked="0"/>
    </xf>
    <xf numFmtId="0" fontId="3" fillId="0" borderId="5" xfId="0" applyFont="1" applyBorder="1" applyAlignment="1" applyProtection="1" quotePrefix="1">
      <alignment horizontal="center" vertical="center" wrapText="1"/>
      <protection hidden="1"/>
    </xf>
    <xf numFmtId="0" fontId="3" fillId="0" borderId="6" xfId="0" applyFont="1" applyBorder="1" applyAlignment="1" applyProtection="1" quotePrefix="1">
      <alignment horizontal="center" vertical="center" wrapText="1"/>
      <protection hidden="1"/>
    </xf>
    <xf numFmtId="0" fontId="0" fillId="0" borderId="7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3" fillId="0" borderId="4" xfId="0" applyFont="1" applyBorder="1" applyAlignment="1" applyProtection="1" quotePrefix="1">
      <alignment horizontal="left" vertical="center" wrapText="1"/>
      <protection hidden="1"/>
    </xf>
    <xf numFmtId="0" fontId="3" fillId="0" borderId="7" xfId="0" applyFont="1" applyBorder="1" applyAlignment="1" applyProtection="1" quotePrefix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 quotePrefix="1">
      <alignment vertical="center" wrapText="1"/>
      <protection hidden="1"/>
    </xf>
    <xf numFmtId="0" fontId="5" fillId="0" borderId="10" xfId="0" applyFont="1" applyBorder="1" applyAlignment="1" applyProtection="1" quotePrefix="1">
      <alignment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/>
    </xf>
    <xf numFmtId="3" fontId="3" fillId="0" borderId="12" xfId="0" applyNumberFormat="1" applyFont="1" applyBorder="1" applyAlignment="1" applyProtection="1">
      <alignment horizontal="right" vertical="center" wrapText="1"/>
      <protection hidden="1"/>
    </xf>
    <xf numFmtId="3" fontId="3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hidden="1" locked="0"/>
    </xf>
    <xf numFmtId="0" fontId="1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1" fillId="0" borderId="15" xfId="0" applyFont="1" applyFill="1" applyBorder="1" applyAlignment="1" applyProtection="1">
      <alignment horizontal="right" vertical="center"/>
      <protection hidden="1"/>
    </xf>
    <xf numFmtId="0" fontId="1" fillId="0" borderId="16" xfId="0" applyFont="1" applyFill="1" applyBorder="1" applyAlignment="1" applyProtection="1">
      <alignment horizontal="left" vertical="center" wrapText="1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 locked="0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8" fillId="0" borderId="4" xfId="0" applyFont="1" applyBorder="1" applyAlignment="1" applyProtection="1" quotePrefix="1">
      <alignment horizontal="left" vertical="center" wrapText="1"/>
      <protection hidden="1"/>
    </xf>
    <xf numFmtId="0" fontId="3" fillId="0" borderId="20" xfId="0" applyFont="1" applyBorder="1" applyAlignment="1" applyProtection="1" quotePrefix="1">
      <alignment horizontal="center" vertical="center" wrapText="1"/>
      <protection hidden="1"/>
    </xf>
    <xf numFmtId="0" fontId="18" fillId="0" borderId="7" xfId="0" applyFont="1" applyBorder="1" applyAlignment="1" applyProtection="1" quotePrefix="1">
      <alignment horizontal="left" vertical="center" wrapText="1"/>
      <protection hidden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0" fillId="0" borderId="11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11" xfId="0" applyBorder="1" applyAlignment="1" applyProtection="1">
      <alignment vertical="center" wrapText="1"/>
      <protection hidden="1"/>
    </xf>
    <xf numFmtId="3" fontId="9" fillId="0" borderId="1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hidden="1" locked="0"/>
    </xf>
    <xf numFmtId="49" fontId="1" fillId="0" borderId="0" xfId="0" applyNumberFormat="1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0" borderId="5" xfId="0" applyBorder="1" applyAlignment="1" applyProtection="1">
      <alignment vertical="center" wrapText="1"/>
      <protection hidden="1" locked="0"/>
    </xf>
    <xf numFmtId="0" fontId="0" fillId="0" borderId="6" xfId="0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14" xfId="0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 locked="0"/>
    </xf>
    <xf numFmtId="0" fontId="0" fillId="0" borderId="0" xfId="0" applyFont="1" applyFill="1" applyAlignment="1" applyProtection="1">
      <alignment horizontal="right"/>
      <protection hidden="1"/>
    </xf>
    <xf numFmtId="0" fontId="5" fillId="0" borderId="25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1" fillId="0" borderId="0" xfId="0" applyFont="1" applyAlignment="1" applyProtection="1">
      <alignment/>
      <protection locked="0"/>
    </xf>
    <xf numFmtId="0" fontId="0" fillId="0" borderId="5" xfId="0" applyBorder="1" applyAlignment="1" applyProtection="1" quotePrefix="1">
      <alignment vertical="center" wrapText="1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right" vertical="center"/>
      <protection hidden="1"/>
    </xf>
    <xf numFmtId="0" fontId="1" fillId="2" borderId="13" xfId="0" applyFont="1" applyFill="1" applyBorder="1" applyAlignment="1" applyProtection="1">
      <alignment horizontal="left" vertical="center" wrapText="1"/>
      <protection hidden="1" locked="0"/>
    </xf>
    <xf numFmtId="0" fontId="1" fillId="2" borderId="14" xfId="0" applyFont="1" applyFill="1" applyBorder="1" applyAlignment="1" applyProtection="1">
      <alignment horizontal="center" vertical="center"/>
      <protection hidden="1" locked="0"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1" fillId="2" borderId="13" xfId="0" applyFont="1" applyFill="1" applyBorder="1" applyAlignment="1" applyProtection="1">
      <alignment horizontal="right" vertical="center"/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 locked="0"/>
    </xf>
    <xf numFmtId="0" fontId="1" fillId="2" borderId="12" xfId="0" applyFont="1" applyFill="1" applyBorder="1" applyAlignment="1" applyProtection="1">
      <alignment horizontal="center" vertical="center"/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1" fillId="2" borderId="15" xfId="0" applyFont="1" applyFill="1" applyBorder="1" applyAlignment="1" applyProtection="1">
      <alignment horizontal="right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 locked="0"/>
    </xf>
    <xf numFmtId="0" fontId="1" fillId="2" borderId="17" xfId="0" applyFont="1" applyFill="1" applyBorder="1" applyAlignment="1" applyProtection="1">
      <alignment horizontal="right" vertical="center"/>
      <protection hidden="1"/>
    </xf>
    <xf numFmtId="0" fontId="1" fillId="2" borderId="16" xfId="0" applyFont="1" applyFill="1" applyBorder="1" applyAlignment="1" applyProtection="1">
      <alignment horizontal="left" vertical="center" wrapText="1"/>
      <protection hidden="1" locked="0"/>
    </xf>
    <xf numFmtId="0" fontId="1" fillId="2" borderId="17" xfId="0" applyFont="1" applyFill="1" applyBorder="1" applyAlignment="1" applyProtection="1">
      <alignment horizontal="center" vertical="center"/>
      <protection hidden="1" locked="0"/>
    </xf>
    <xf numFmtId="0" fontId="1" fillId="2" borderId="16" xfId="0" applyFont="1" applyFill="1" applyBorder="1" applyAlignment="1" applyProtection="1">
      <alignment horizontal="center" vertical="center"/>
      <protection hidden="1" locked="0"/>
    </xf>
    <xf numFmtId="0" fontId="1" fillId="2" borderId="18" xfId="0" applyFont="1" applyFill="1" applyBorder="1" applyAlignment="1" applyProtection="1">
      <alignment horizontal="right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" fillId="0" borderId="15" xfId="15" applyNumberFormat="1" applyFont="1" applyFill="1" applyBorder="1" applyAlignment="1" applyProtection="1">
      <alignment horizontal="right" vertical="center"/>
      <protection hidden="1"/>
    </xf>
    <xf numFmtId="0" fontId="0" fillId="0" borderId="12" xfId="0" applyFill="1" applyBorder="1" applyAlignment="1">
      <alignment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1" fillId="0" borderId="11" xfId="0" applyFont="1" applyBorder="1" applyAlignment="1">
      <alignment horizontal="center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32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hidden="1" locked="0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 locked="0"/>
    </xf>
    <xf numFmtId="0" fontId="1" fillId="0" borderId="33" xfId="0" applyFont="1" applyBorder="1" applyAlignment="1" applyProtection="1">
      <alignment horizontal="right" vertical="center"/>
      <protection hidden="1" locked="0"/>
    </xf>
    <xf numFmtId="0" fontId="1" fillId="0" borderId="12" xfId="0" applyFont="1" applyBorder="1" applyAlignment="1" applyProtection="1">
      <alignment horizontal="right"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31" xfId="0" applyFont="1" applyFill="1" applyBorder="1" applyAlignment="1" applyProtection="1">
      <alignment horizontal="center" vertical="center" wrapText="1"/>
      <protection hidden="1" locked="0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center" vertical="center" wrapText="1"/>
      <protection hidden="1" locked="0"/>
    </xf>
    <xf numFmtId="0" fontId="3" fillId="2" borderId="31" xfId="0" applyFont="1" applyFill="1" applyBorder="1" applyAlignment="1" applyProtection="1">
      <alignment horizontal="center" vertical="center" wrapText="1"/>
      <protection hidden="1" locked="0"/>
    </xf>
    <xf numFmtId="0" fontId="3" fillId="2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29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49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 locked="0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/>
    </xf>
    <xf numFmtId="0" fontId="0" fillId="0" borderId="48" xfId="0" applyFill="1" applyBorder="1" applyAlignment="1">
      <alignment/>
    </xf>
    <xf numFmtId="0" fontId="1" fillId="0" borderId="35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37" xfId="0" applyFont="1" applyFill="1" applyBorder="1" applyAlignment="1" applyProtection="1">
      <alignment horizontal="center" vertical="center"/>
      <protection hidden="1"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49" fontId="0" fillId="0" borderId="31" xfId="0" applyNumberFormat="1" applyFill="1" applyBorder="1" applyAlignment="1" applyProtection="1">
      <alignment/>
      <protection hidden="1"/>
    </xf>
    <xf numFmtId="49" fontId="0" fillId="0" borderId="21" xfId="0" applyNumberForma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49" fontId="1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31" xfId="0" applyNumberFormat="1" applyFill="1" applyBorder="1" applyAlignment="1" applyProtection="1">
      <alignment/>
      <protection hidden="1"/>
    </xf>
    <xf numFmtId="49" fontId="0" fillId="2" borderId="21" xfId="0" applyNumberFormat="1" applyFill="1" applyBorder="1" applyAlignment="1" applyProtection="1">
      <alignment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3" fillId="2" borderId="30" xfId="0" applyFont="1" applyFill="1" applyBorder="1" applyAlignment="1" applyProtection="1">
      <alignment horizontal="center" vertical="center"/>
      <protection hidden="1" locked="0"/>
    </xf>
    <xf numFmtId="0" fontId="3" fillId="2" borderId="31" xfId="0" applyFont="1" applyFill="1" applyBorder="1" applyAlignment="1" applyProtection="1">
      <alignment horizontal="center" vertical="center"/>
      <protection hidden="1" locked="0"/>
    </xf>
    <xf numFmtId="0" fontId="3" fillId="2" borderId="21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  <protection hidden="1" locked="0"/>
    </xf>
    <xf numFmtId="49" fontId="1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 locked="0"/>
    </xf>
    <xf numFmtId="49" fontId="1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00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pod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pod jezem'!#REF!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pod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pod jezem'!#REF!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9263897"/>
        <c:axId val="217558"/>
      </c:barChart>
      <c:catAx>
        <c:axId val="926389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17558"/>
        <c:crosses val="autoZero"/>
        <c:auto val="1"/>
        <c:lblOffset val="100"/>
        <c:noMultiLvlLbl val="0"/>
      </c:catAx>
      <c:valAx>
        <c:axId val="21755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92638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125"/>
          <c:w val="0.9902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pod jezem'!$B$3:$G$3</c:f>
              <c:strCache>
                <c:ptCount val="1"/>
                <c:pt idx="0">
                  <c:v>1. závod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pod jezem'!$D$5:$D$49</c:f>
              <c:numCache>
                <c:ptCount val="45"/>
                <c:pt idx="0">
                  <c:v>180</c:v>
                </c:pt>
                <c:pt idx="1">
                  <c:v>1090</c:v>
                </c:pt>
                <c:pt idx="2">
                  <c:v>860</c:v>
                </c:pt>
                <c:pt idx="3">
                  <c:v>450</c:v>
                </c:pt>
                <c:pt idx="4">
                  <c:v>300</c:v>
                </c:pt>
                <c:pt idx="5">
                  <c:v>110</c:v>
                </c:pt>
                <c:pt idx="6">
                  <c:v>60</c:v>
                </c:pt>
                <c:pt idx="7">
                  <c:v>230</c:v>
                </c:pt>
                <c:pt idx="8">
                  <c:v>120</c:v>
                </c:pt>
                <c:pt idx="9">
                  <c:v>230</c:v>
                </c:pt>
                <c:pt idx="10">
                  <c:v>0</c:v>
                </c:pt>
                <c:pt idx="11">
                  <c:v>500</c:v>
                </c:pt>
                <c:pt idx="12">
                  <c:v>1045</c:v>
                </c:pt>
                <c:pt idx="13">
                  <c:v>0</c:v>
                </c:pt>
                <c:pt idx="14">
                  <c:v>0</c:v>
                </c:pt>
                <c:pt idx="15">
                  <c:v>110</c:v>
                </c:pt>
                <c:pt idx="16">
                  <c:v>170</c:v>
                </c:pt>
                <c:pt idx="17">
                  <c:v>530</c:v>
                </c:pt>
                <c:pt idx="18">
                  <c:v>1140</c:v>
                </c:pt>
                <c:pt idx="19">
                  <c:v>90</c:v>
                </c:pt>
                <c:pt idx="20">
                  <c:v>110</c:v>
                </c:pt>
                <c:pt idx="21">
                  <c:v>90</c:v>
                </c:pt>
                <c:pt idx="22">
                  <c:v>2350</c:v>
                </c:pt>
                <c:pt idx="23">
                  <c:v>500</c:v>
                </c:pt>
                <c:pt idx="24">
                  <c:v>240</c:v>
                </c:pt>
                <c:pt idx="25">
                  <c:v>0</c:v>
                </c:pt>
                <c:pt idx="26">
                  <c:v>1050</c:v>
                </c:pt>
                <c:pt idx="27">
                  <c:v>280</c:v>
                </c:pt>
                <c:pt idx="28">
                  <c:v>0</c:v>
                </c:pt>
                <c:pt idx="29">
                  <c:v>0</c:v>
                </c:pt>
                <c:pt idx="30">
                  <c:v>670</c:v>
                </c:pt>
                <c:pt idx="31">
                  <c:v>0</c:v>
                </c:pt>
                <c:pt idx="32">
                  <c:v>140</c:v>
                </c:pt>
                <c:pt idx="33">
                  <c:v>1660</c:v>
                </c:pt>
                <c:pt idx="34">
                  <c:v>240</c:v>
                </c:pt>
                <c:pt idx="35">
                  <c:v>320</c:v>
                </c:pt>
                <c:pt idx="36">
                  <c:v>3160</c:v>
                </c:pt>
                <c:pt idx="37">
                  <c:v>3760</c:v>
                </c:pt>
                <c:pt idx="38">
                  <c:v>1780</c:v>
                </c:pt>
                <c:pt idx="39">
                  <c:v>2550</c:v>
                </c:pt>
                <c:pt idx="40">
                  <c:v>2680</c:v>
                </c:pt>
                <c:pt idx="41">
                  <c:v>3200</c:v>
                </c:pt>
                <c:pt idx="42">
                  <c:v>2180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pod jezem'!$H$3:$M$3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pod jezem'!$J$5:$J$49</c:f>
              <c:numCache>
                <c:ptCount val="45"/>
                <c:pt idx="0">
                  <c:v>200</c:v>
                </c:pt>
                <c:pt idx="1">
                  <c:v>12300</c:v>
                </c:pt>
                <c:pt idx="2">
                  <c:v>2750</c:v>
                </c:pt>
                <c:pt idx="3">
                  <c:v>1070</c:v>
                </c:pt>
                <c:pt idx="4">
                  <c:v>270</c:v>
                </c:pt>
                <c:pt idx="5">
                  <c:v>550</c:v>
                </c:pt>
                <c:pt idx="6">
                  <c:v>1760</c:v>
                </c:pt>
                <c:pt idx="7">
                  <c:v>670</c:v>
                </c:pt>
                <c:pt idx="8">
                  <c:v>3160</c:v>
                </c:pt>
                <c:pt idx="9">
                  <c:v>2830</c:v>
                </c:pt>
                <c:pt idx="10">
                  <c:v>800</c:v>
                </c:pt>
                <c:pt idx="11">
                  <c:v>850</c:v>
                </c:pt>
                <c:pt idx="12">
                  <c:v>10750</c:v>
                </c:pt>
                <c:pt idx="13">
                  <c:v>0</c:v>
                </c:pt>
                <c:pt idx="14">
                  <c:v>0</c:v>
                </c:pt>
                <c:pt idx="15">
                  <c:v>5880</c:v>
                </c:pt>
                <c:pt idx="16">
                  <c:v>3750</c:v>
                </c:pt>
                <c:pt idx="17">
                  <c:v>1210</c:v>
                </c:pt>
                <c:pt idx="18">
                  <c:v>5000</c:v>
                </c:pt>
                <c:pt idx="19">
                  <c:v>960</c:v>
                </c:pt>
                <c:pt idx="20">
                  <c:v>1420</c:v>
                </c:pt>
                <c:pt idx="21">
                  <c:v>670</c:v>
                </c:pt>
                <c:pt idx="22">
                  <c:v>6090</c:v>
                </c:pt>
                <c:pt idx="23">
                  <c:v>5400</c:v>
                </c:pt>
                <c:pt idx="24">
                  <c:v>1380</c:v>
                </c:pt>
                <c:pt idx="25">
                  <c:v>3430</c:v>
                </c:pt>
                <c:pt idx="26">
                  <c:v>710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730</c:v>
                </c:pt>
                <c:pt idx="31">
                  <c:v>3460</c:v>
                </c:pt>
                <c:pt idx="32">
                  <c:v>1540</c:v>
                </c:pt>
                <c:pt idx="33">
                  <c:v>1230</c:v>
                </c:pt>
                <c:pt idx="34">
                  <c:v>1630</c:v>
                </c:pt>
                <c:pt idx="35">
                  <c:v>2290</c:v>
                </c:pt>
                <c:pt idx="36">
                  <c:v>5890</c:v>
                </c:pt>
                <c:pt idx="37">
                  <c:v>7780</c:v>
                </c:pt>
                <c:pt idx="38">
                  <c:v>4560</c:v>
                </c:pt>
                <c:pt idx="39">
                  <c:v>1440</c:v>
                </c:pt>
                <c:pt idx="40">
                  <c:v>3050</c:v>
                </c:pt>
                <c:pt idx="41">
                  <c:v>4720</c:v>
                </c:pt>
                <c:pt idx="42">
                  <c:v>2950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gapWidth val="10"/>
        <c:axId val="6309183"/>
        <c:axId val="48748580"/>
      </c:barChart>
      <c:catAx>
        <c:axId val="6309183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48748580"/>
        <c:crosses val="autoZero"/>
        <c:auto val="1"/>
        <c:lblOffset val="100"/>
        <c:noMultiLvlLbl val="0"/>
      </c:catAx>
      <c:valAx>
        <c:axId val="487485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309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0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nad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nad jezem'!#REF!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nad jezem'!#REF!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nad jezem'!#REF!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422677"/>
        <c:axId val="61148770"/>
      </c:barChart>
      <c:catAx>
        <c:axId val="442267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1148770"/>
        <c:crosses val="autoZero"/>
        <c:auto val="1"/>
        <c:lblOffset val="100"/>
        <c:noMultiLvlLbl val="0"/>
      </c:catAx>
      <c:valAx>
        <c:axId val="61148770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42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125"/>
          <c:w val="0.9902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nad jezem'!$B$3:$G$3</c:f>
              <c:strCache>
                <c:ptCount val="1"/>
                <c:pt idx="0">
                  <c:v>1. závod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nad jezem'!$D$5:$D$49</c:f>
              <c:numCache>
                <c:ptCount val="45"/>
                <c:pt idx="0">
                  <c:v>1380</c:v>
                </c:pt>
                <c:pt idx="1">
                  <c:v>230</c:v>
                </c:pt>
                <c:pt idx="2">
                  <c:v>200</c:v>
                </c:pt>
                <c:pt idx="3">
                  <c:v>120</c:v>
                </c:pt>
                <c:pt idx="4">
                  <c:v>100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540</c:v>
                </c:pt>
                <c:pt idx="16">
                  <c:v>0</c:v>
                </c:pt>
                <c:pt idx="17">
                  <c:v>400</c:v>
                </c:pt>
                <c:pt idx="18">
                  <c:v>30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30</c:v>
                </c:pt>
                <c:pt idx="24">
                  <c:v>10</c:v>
                </c:pt>
                <c:pt idx="25">
                  <c:v>0</c:v>
                </c:pt>
                <c:pt idx="26">
                  <c:v>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700</c:v>
                </c:pt>
                <c:pt idx="32">
                  <c:v>610</c:v>
                </c:pt>
                <c:pt idx="33">
                  <c:v>630</c:v>
                </c:pt>
                <c:pt idx="34">
                  <c:v>0</c:v>
                </c:pt>
                <c:pt idx="35">
                  <c:v>2300</c:v>
                </c:pt>
                <c:pt idx="36">
                  <c:v>0</c:v>
                </c:pt>
                <c:pt idx="37">
                  <c:v>70</c:v>
                </c:pt>
                <c:pt idx="38">
                  <c:v>570</c:v>
                </c:pt>
                <c:pt idx="39">
                  <c:v>1700</c:v>
                </c:pt>
                <c:pt idx="40">
                  <c:v>1880</c:v>
                </c:pt>
                <c:pt idx="41">
                  <c:v>1950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nad jezem'!$H$3:$M$3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nad jezem'!$J$5:$J$49</c:f>
              <c:numCache>
                <c:ptCount val="45"/>
                <c:pt idx="0">
                  <c:v>1100</c:v>
                </c:pt>
                <c:pt idx="1">
                  <c:v>1690</c:v>
                </c:pt>
                <c:pt idx="2">
                  <c:v>1220</c:v>
                </c:pt>
                <c:pt idx="3">
                  <c:v>580</c:v>
                </c:pt>
                <c:pt idx="4">
                  <c:v>0</c:v>
                </c:pt>
                <c:pt idx="5">
                  <c:v>1320</c:v>
                </c:pt>
                <c:pt idx="6">
                  <c:v>620</c:v>
                </c:pt>
                <c:pt idx="7">
                  <c:v>1440</c:v>
                </c:pt>
                <c:pt idx="8">
                  <c:v>3570</c:v>
                </c:pt>
                <c:pt idx="9">
                  <c:v>1640</c:v>
                </c:pt>
                <c:pt idx="10">
                  <c:v>2270</c:v>
                </c:pt>
                <c:pt idx="11">
                  <c:v>3880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2690</c:v>
                </c:pt>
                <c:pt idx="16">
                  <c:v>2090</c:v>
                </c:pt>
                <c:pt idx="17">
                  <c:v>1010</c:v>
                </c:pt>
                <c:pt idx="18">
                  <c:v>750</c:v>
                </c:pt>
                <c:pt idx="19">
                  <c:v>1030</c:v>
                </c:pt>
                <c:pt idx="20">
                  <c:v>390</c:v>
                </c:pt>
                <c:pt idx="21">
                  <c:v>2540</c:v>
                </c:pt>
                <c:pt idx="22">
                  <c:v>910</c:v>
                </c:pt>
                <c:pt idx="23">
                  <c:v>1080</c:v>
                </c:pt>
                <c:pt idx="24">
                  <c:v>1790</c:v>
                </c:pt>
                <c:pt idx="25">
                  <c:v>1790</c:v>
                </c:pt>
                <c:pt idx="26">
                  <c:v>2190</c:v>
                </c:pt>
                <c:pt idx="27">
                  <c:v>1370</c:v>
                </c:pt>
                <c:pt idx="28">
                  <c:v>0</c:v>
                </c:pt>
                <c:pt idx="29">
                  <c:v>0</c:v>
                </c:pt>
                <c:pt idx="30">
                  <c:v>2530</c:v>
                </c:pt>
                <c:pt idx="31">
                  <c:v>3230</c:v>
                </c:pt>
                <c:pt idx="32">
                  <c:v>4800</c:v>
                </c:pt>
                <c:pt idx="33">
                  <c:v>0</c:v>
                </c:pt>
                <c:pt idx="34">
                  <c:v>230</c:v>
                </c:pt>
                <c:pt idx="35">
                  <c:v>970</c:v>
                </c:pt>
                <c:pt idx="36">
                  <c:v>1740</c:v>
                </c:pt>
                <c:pt idx="37">
                  <c:v>390</c:v>
                </c:pt>
                <c:pt idx="38">
                  <c:v>580</c:v>
                </c:pt>
                <c:pt idx="39">
                  <c:v>3490</c:v>
                </c:pt>
                <c:pt idx="40">
                  <c:v>1640</c:v>
                </c:pt>
                <c:pt idx="41">
                  <c:v>3750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gapWidth val="10"/>
        <c:axId val="28483867"/>
        <c:axId val="20725776"/>
      </c:barChart>
      <c:catAx>
        <c:axId val="28483867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20725776"/>
        <c:crosses val="autoZero"/>
        <c:auto val="1"/>
        <c:lblOffset val="100"/>
        <c:noMultiLvlLbl val="0"/>
      </c:catAx>
      <c:valAx>
        <c:axId val="207257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483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0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47</xdr:row>
      <xdr:rowOff>76200</xdr:rowOff>
    </xdr:from>
    <xdr:to>
      <xdr:col>12</xdr:col>
      <xdr:colOff>923925</xdr:colOff>
      <xdr:row>50</xdr:row>
      <xdr:rowOff>85725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041082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54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" y="0"/>
        <a:ext cx="2332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1838325</xdr:colOff>
      <xdr:row>2</xdr:row>
      <xdr:rowOff>9525</xdr:rowOff>
    </xdr:from>
    <xdr:to>
      <xdr:col>34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0696575" y="371475"/>
        <a:ext cx="6838950" cy="1860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54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" y="0"/>
        <a:ext cx="2332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1838325</xdr:colOff>
      <xdr:row>2</xdr:row>
      <xdr:rowOff>9525</xdr:rowOff>
    </xdr:from>
    <xdr:to>
      <xdr:col>34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0696575" y="371475"/>
        <a:ext cx="6838950" cy="1860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B61"/>
  <sheetViews>
    <sheetView showGridLines="0" showZeros="0" zoomScaleSheetLayoutView="100" workbookViewId="0" topLeftCell="A4">
      <selection activeCell="C14" sqref="C14"/>
    </sheetView>
  </sheetViews>
  <sheetFormatPr defaultColWidth="9.00390625" defaultRowHeight="12.75"/>
  <cols>
    <col min="1" max="1" width="7.875" style="14" bestFit="1" customWidth="1"/>
    <col min="2" max="2" width="6.125" style="14" hidden="1" customWidth="1"/>
    <col min="3" max="3" width="9.25390625" style="14" customWidth="1"/>
    <col min="4" max="6" width="9.125" style="14" customWidth="1"/>
    <col min="7" max="7" width="6.125" style="14" customWidth="1"/>
    <col min="8" max="8" width="8.75390625" style="14" customWidth="1"/>
    <col min="9" max="9" width="11.125" style="0" customWidth="1"/>
    <col min="10" max="10" width="10.625" style="0" customWidth="1"/>
    <col min="11" max="11" width="11.125" style="0" customWidth="1"/>
    <col min="12" max="12" width="10.625" style="0" customWidth="1"/>
    <col min="13" max="13" width="12.25390625" style="0" customWidth="1"/>
    <col min="14" max="14" width="11.375" style="0" customWidth="1"/>
  </cols>
  <sheetData>
    <row r="1" spans="1:14" ht="12.7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3:14" ht="12.75">
      <c r="C2" s="178" t="s">
        <v>9</v>
      </c>
      <c r="D2" s="178"/>
      <c r="E2" s="29" t="s">
        <v>84</v>
      </c>
      <c r="I2" s="86"/>
      <c r="J2" s="86"/>
      <c r="K2" s="86"/>
      <c r="L2" s="86"/>
      <c r="M2" s="86"/>
      <c r="N2" s="86"/>
    </row>
    <row r="3" spans="3:14" ht="15.75">
      <c r="C3" s="178" t="s">
        <v>10</v>
      </c>
      <c r="D3" s="178"/>
      <c r="E3" s="30" t="s">
        <v>83</v>
      </c>
      <c r="I3" s="86"/>
      <c r="J3" s="86"/>
      <c r="K3" s="86"/>
      <c r="L3" s="86"/>
      <c r="M3" s="86"/>
      <c r="N3" s="86"/>
    </row>
    <row r="4" spans="3:14" ht="12.75">
      <c r="C4" s="17" t="s">
        <v>59</v>
      </c>
      <c r="D4" s="88" t="s">
        <v>85</v>
      </c>
      <c r="E4" s="87" t="s">
        <v>60</v>
      </c>
      <c r="F4" s="89" t="s">
        <v>86</v>
      </c>
      <c r="I4" s="86"/>
      <c r="J4" s="86"/>
      <c r="K4" s="86"/>
      <c r="L4" s="86"/>
      <c r="M4" s="86"/>
      <c r="N4" s="86"/>
    </row>
    <row r="5" spans="3:14" ht="15.75">
      <c r="C5" s="178" t="s">
        <v>11</v>
      </c>
      <c r="D5" s="178"/>
      <c r="E5" s="90" t="s">
        <v>87</v>
      </c>
      <c r="I5" s="86"/>
      <c r="J5" s="86"/>
      <c r="K5" s="86"/>
      <c r="L5" s="86"/>
      <c r="M5" s="86"/>
      <c r="N5" s="86"/>
    </row>
    <row r="6" spans="3:14" ht="15.75">
      <c r="C6" s="178" t="s">
        <v>26</v>
      </c>
      <c r="D6" s="178"/>
      <c r="E6" s="91" t="s">
        <v>88</v>
      </c>
      <c r="I6" s="86"/>
      <c r="J6" s="86"/>
      <c r="K6" s="86"/>
      <c r="L6" s="86"/>
      <c r="M6" s="86"/>
      <c r="N6" s="86"/>
    </row>
    <row r="7" spans="3:14" ht="12.75">
      <c r="C7" s="179"/>
      <c r="D7" s="179"/>
      <c r="E7" s="179"/>
      <c r="I7" s="86"/>
      <c r="J7" s="86"/>
      <c r="K7" s="86"/>
      <c r="L7" s="86"/>
      <c r="M7" s="86"/>
      <c r="N7" s="86"/>
    </row>
    <row r="8" spans="1:14" ht="12.75">
      <c r="A8" s="172" t="s">
        <v>22</v>
      </c>
      <c r="B8" s="172" t="s">
        <v>24</v>
      </c>
      <c r="C8" s="170" t="s">
        <v>27</v>
      </c>
      <c r="D8" s="171"/>
      <c r="E8" s="172" t="s">
        <v>30</v>
      </c>
      <c r="F8" s="172"/>
      <c r="G8" s="172"/>
      <c r="H8" s="172"/>
      <c r="I8" s="166" t="s">
        <v>31</v>
      </c>
      <c r="J8" s="166"/>
      <c r="K8" s="166" t="s">
        <v>32</v>
      </c>
      <c r="L8" s="166"/>
      <c r="M8" s="166" t="s">
        <v>38</v>
      </c>
      <c r="N8" s="166"/>
    </row>
    <row r="9" spans="1:14" s="24" customFormat="1" ht="25.5">
      <c r="A9" s="172"/>
      <c r="B9" s="172"/>
      <c r="C9" s="25" t="s">
        <v>51</v>
      </c>
      <c r="D9" s="25" t="s">
        <v>52</v>
      </c>
      <c r="E9" s="172"/>
      <c r="F9" s="172"/>
      <c r="G9" s="172"/>
      <c r="H9" s="172"/>
      <c r="I9" s="25" t="s">
        <v>33</v>
      </c>
      <c r="J9" s="25" t="s">
        <v>34</v>
      </c>
      <c r="K9" s="25" t="s">
        <v>37</v>
      </c>
      <c r="L9" s="25" t="s">
        <v>53</v>
      </c>
      <c r="M9" s="25" t="s">
        <v>37</v>
      </c>
      <c r="N9" s="25" t="s">
        <v>53</v>
      </c>
    </row>
    <row r="10" spans="1:14" s="24" customFormat="1" ht="15.75">
      <c r="A10" s="180" t="s">
        <v>28</v>
      </c>
      <c r="B10" s="180"/>
      <c r="C10" s="47">
        <f>SUM(C11:C51)</f>
        <v>75</v>
      </c>
      <c r="D10" s="47">
        <f>SUM(D11:D51)</f>
        <v>75</v>
      </c>
      <c r="E10" s="173"/>
      <c r="F10" s="174"/>
      <c r="G10" s="174"/>
      <c r="H10" s="175"/>
      <c r="I10" s="27">
        <f>SUM(I11:I14)</f>
        <v>36615</v>
      </c>
      <c r="J10" s="28">
        <f aca="true" t="shared" si="0" ref="J10:J16">IF(I10&gt;0,I10/$C10,"")</f>
        <v>488.2</v>
      </c>
      <c r="K10" s="27">
        <f>SUM(K11:K14)</f>
        <v>134460</v>
      </c>
      <c r="L10" s="28">
        <f aca="true" t="shared" si="1" ref="L10:L16">IF(K10&gt;0,K10/$D10,"")</f>
        <v>1792.8</v>
      </c>
      <c r="M10" s="27">
        <f>SUM(M11:M14)</f>
        <v>171075</v>
      </c>
      <c r="N10" s="28">
        <f aca="true" t="shared" si="2" ref="N10:N16">IF(M10&gt;0,M10/(SUM(C10:D10)),"")</f>
        <v>1140.5</v>
      </c>
    </row>
    <row r="11" spans="1:14" ht="15.75">
      <c r="A11" s="48" t="s">
        <v>17</v>
      </c>
      <c r="B11" s="26">
        <v>4</v>
      </c>
      <c r="C11" s="84">
        <f>IF(ISBLANK($A11),"",COUNTA('1. závod'!$D$6:$D$31))</f>
        <v>13</v>
      </c>
      <c r="D11" s="84">
        <f>IF(ISBLANK($A11),"",COUNTA('2. závod'!$D$6:$D$31))</f>
        <v>13</v>
      </c>
      <c r="E11" s="176"/>
      <c r="F11" s="176"/>
      <c r="G11" s="176"/>
      <c r="H11" s="176"/>
      <c r="I11" s="85">
        <f>SUM('1. závod'!$D$6:$D$31)</f>
        <v>5175</v>
      </c>
      <c r="J11" s="28">
        <f t="shared" si="0"/>
        <v>398.0769230769231</v>
      </c>
      <c r="K11" s="85">
        <f>SUM('2. závod'!$D$6:$D$31)</f>
        <v>37960</v>
      </c>
      <c r="L11" s="28">
        <f t="shared" si="1"/>
        <v>2920</v>
      </c>
      <c r="M11" s="85">
        <f aca="true" t="shared" si="3" ref="M11:M16">SUM(I11,K11)</f>
        <v>43135</v>
      </c>
      <c r="N11" s="28">
        <f t="shared" si="2"/>
        <v>1659.0384615384614</v>
      </c>
    </row>
    <row r="12" spans="1:14" ht="15.75">
      <c r="A12" s="48" t="s">
        <v>42</v>
      </c>
      <c r="B12" s="26">
        <f>IF(ISBLANK(A12),"",B11+6)</f>
        <v>10</v>
      </c>
      <c r="C12" s="84">
        <f>IF(ISBLANK($A12),"",COUNTA('1. závod'!$J$6:$J$31))</f>
        <v>13</v>
      </c>
      <c r="D12" s="84">
        <f>IF(ISBLANK($A12),"",COUNTA('2. závod'!$J$6:$J$31))</f>
        <v>12</v>
      </c>
      <c r="E12" s="176"/>
      <c r="F12" s="176"/>
      <c r="G12" s="176"/>
      <c r="H12" s="176"/>
      <c r="I12" s="85">
        <f>SUM('1. závod'!$J$6:$J$31)</f>
        <v>6660</v>
      </c>
      <c r="J12" s="28">
        <f t="shared" si="0"/>
        <v>512.3076923076923</v>
      </c>
      <c r="K12" s="85">
        <f>SUM('2. závod'!$J$6:$J$31)</f>
        <v>35900</v>
      </c>
      <c r="L12" s="28">
        <f t="shared" si="1"/>
        <v>2991.6666666666665</v>
      </c>
      <c r="M12" s="85">
        <f t="shared" si="3"/>
        <v>42560</v>
      </c>
      <c r="N12" s="28">
        <f t="shared" si="2"/>
        <v>1702.4</v>
      </c>
    </row>
    <row r="13" spans="1:14" ht="15.75">
      <c r="A13" s="48" t="s">
        <v>43</v>
      </c>
      <c r="B13" s="26">
        <f>IF(ISBLANK(A13),"",B12+6)</f>
        <v>16</v>
      </c>
      <c r="C13" s="84">
        <f>IF(ISBLANK($A13),"",COUNTA('1. závod'!$P$6:$P$31))</f>
        <v>13</v>
      </c>
      <c r="D13" s="84">
        <f>IF(ISBLANK($A13),"",COUNTA('2. závod'!$P$6:$P$31))</f>
        <v>13</v>
      </c>
      <c r="E13" s="176"/>
      <c r="F13" s="176"/>
      <c r="G13" s="176"/>
      <c r="H13" s="176"/>
      <c r="I13" s="85">
        <f>SUM('1. závod'!$P$6:$P$31)</f>
        <v>22340</v>
      </c>
      <c r="J13" s="28">
        <f t="shared" si="0"/>
        <v>1718.4615384615386</v>
      </c>
      <c r="K13" s="85">
        <f>SUM('2. závod'!$P$6:$P$31)</f>
        <v>41270</v>
      </c>
      <c r="L13" s="28">
        <f t="shared" si="1"/>
        <v>3174.6153846153848</v>
      </c>
      <c r="M13" s="85">
        <f t="shared" si="3"/>
        <v>63610</v>
      </c>
      <c r="N13" s="28">
        <f t="shared" si="2"/>
        <v>2446.5384615384614</v>
      </c>
    </row>
    <row r="14" spans="1:14" ht="15.75">
      <c r="A14" s="48" t="s">
        <v>44</v>
      </c>
      <c r="B14" s="26">
        <f>IF(ISBLANK(A14),"",B13+6)</f>
        <v>22</v>
      </c>
      <c r="C14" s="84">
        <f>IF(ISBLANK($A14),"",COUNTA('1. závod'!$V$6:$V$31))</f>
        <v>12</v>
      </c>
      <c r="D14" s="84">
        <f>IF(ISBLANK($A14),"",COUNTA('2. závod'!$V$6:$V$31))</f>
        <v>12</v>
      </c>
      <c r="E14" s="176"/>
      <c r="F14" s="176"/>
      <c r="G14" s="176"/>
      <c r="H14" s="176"/>
      <c r="I14" s="85">
        <f>SUM('1. závod'!$V$6:$V$31)</f>
        <v>2440</v>
      </c>
      <c r="J14" s="28">
        <f t="shared" si="0"/>
        <v>203.33333333333334</v>
      </c>
      <c r="K14" s="85">
        <f>SUM('2. závod'!$V$6:$V$31)</f>
        <v>19330</v>
      </c>
      <c r="L14" s="28">
        <f t="shared" si="1"/>
        <v>1610.8333333333333</v>
      </c>
      <c r="M14" s="85">
        <f t="shared" si="3"/>
        <v>21770</v>
      </c>
      <c r="N14" s="28">
        <f t="shared" si="2"/>
        <v>907.0833333333334</v>
      </c>
    </row>
    <row r="15" spans="1:14" ht="15.75">
      <c r="A15" s="48" t="s">
        <v>78</v>
      </c>
      <c r="B15" s="26">
        <f>IF(ISBLANK(A15),"",B14+6)</f>
        <v>28</v>
      </c>
      <c r="C15" s="84">
        <f>IF(ISBLANK($A15),"",COUNTA('1. závod'!$AB$6:$AB$31))</f>
        <v>12</v>
      </c>
      <c r="D15" s="84">
        <f>IF(ISBLANK($A15),"",COUNTA('2. závod'!$AB$6:$AB$31))</f>
        <v>13</v>
      </c>
      <c r="E15" s="176"/>
      <c r="F15" s="176"/>
      <c r="G15" s="176"/>
      <c r="H15" s="176"/>
      <c r="I15" s="85">
        <f>SUM('1. závod'!$AB$6:$AB$31)</f>
        <v>1110</v>
      </c>
      <c r="J15" s="28">
        <f t="shared" si="0"/>
        <v>92.5</v>
      </c>
      <c r="K15" s="85">
        <f>SUM('2. závod'!$AB$6:$AB$31)</f>
        <v>19630</v>
      </c>
      <c r="L15" s="28">
        <f t="shared" si="1"/>
        <v>1510</v>
      </c>
      <c r="M15" s="85">
        <f t="shared" si="3"/>
        <v>20740</v>
      </c>
      <c r="N15" s="28">
        <f t="shared" si="2"/>
        <v>829.6</v>
      </c>
    </row>
    <row r="16" spans="1:14" ht="15.75">
      <c r="A16" s="48" t="s">
        <v>79</v>
      </c>
      <c r="B16" s="26">
        <f>IF(ISBLANK(A16),"",B15+6)</f>
        <v>34</v>
      </c>
      <c r="C16" s="84">
        <f>IF(ISBLANK($A16),"",COUNTA('1. závod'!$AH$6:$AH$31))</f>
        <v>12</v>
      </c>
      <c r="D16" s="84">
        <f>IF(ISBLANK($A16),"",COUNTA('2. závod'!$AH$6:$AH$31))</f>
        <v>12</v>
      </c>
      <c r="E16" s="176"/>
      <c r="F16" s="176"/>
      <c r="G16" s="176"/>
      <c r="H16" s="176"/>
      <c r="I16" s="85">
        <f>SUM('1. závod'!$AH$6:$AH$31)</f>
        <v>10410</v>
      </c>
      <c r="J16" s="28">
        <f t="shared" si="0"/>
        <v>867.5</v>
      </c>
      <c r="K16" s="85">
        <f>SUM('2. závod'!$AH$6:$AH$31)</f>
        <v>23350</v>
      </c>
      <c r="L16" s="28">
        <f t="shared" si="1"/>
        <v>1945.8333333333333</v>
      </c>
      <c r="M16" s="85">
        <f t="shared" si="3"/>
        <v>33760</v>
      </c>
      <c r="N16" s="28">
        <f t="shared" si="2"/>
        <v>1406.6666666666667</v>
      </c>
    </row>
    <row r="17" spans="1:14" s="86" customFormat="1" ht="15.75">
      <c r="A17" s="97"/>
      <c r="B17" s="45"/>
      <c r="C17" s="97"/>
      <c r="D17" s="168" t="s">
        <v>45</v>
      </c>
      <c r="E17" s="168"/>
      <c r="F17" s="168"/>
      <c r="G17" s="168"/>
      <c r="H17" s="98"/>
      <c r="I17" s="99">
        <f>MAX('1. závod'!$D$6:$AH$31)</f>
        <v>3760</v>
      </c>
      <c r="J17" s="46"/>
      <c r="K17" s="99">
        <f>MAX('2. závod'!$D$6:$AH$31)</f>
        <v>12300</v>
      </c>
      <c r="L17" s="46"/>
      <c r="M17" s="99">
        <f>MAX(I17,K17)</f>
        <v>12300</v>
      </c>
      <c r="N17" s="46"/>
    </row>
    <row r="18" spans="1:8" s="86" customFormat="1" ht="12.75">
      <c r="A18" s="14"/>
      <c r="B18" s="14"/>
      <c r="C18" s="14"/>
      <c r="D18" s="14"/>
      <c r="E18" s="14"/>
      <c r="F18" s="14"/>
      <c r="G18" s="14"/>
      <c r="H18" s="14"/>
    </row>
    <row r="19" spans="1:14" s="86" customFormat="1" ht="12.75">
      <c r="A19" s="181" t="s">
        <v>50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8" s="86" customFormat="1" ht="12.75">
      <c r="A20" s="14"/>
      <c r="B20" s="14"/>
      <c r="C20" s="14"/>
      <c r="D20" s="14"/>
      <c r="E20" s="14"/>
      <c r="F20" s="14"/>
      <c r="G20" s="14"/>
      <c r="H20" s="14"/>
    </row>
    <row r="21" s="31" customFormat="1" ht="12.75">
      <c r="A21" s="131"/>
    </row>
    <row r="22" spans="1:14" s="31" customFormat="1" ht="12.7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s="31" customFormat="1" ht="12.7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28" s="31" customFormat="1" ht="12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="31" customFormat="1" ht="12.75">
      <c r="A25" s="131"/>
    </row>
    <row r="26" spans="1:14" s="31" customFormat="1" ht="12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s="31" customFormat="1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s="31" customFormat="1" ht="15.75">
      <c r="A28" s="169" t="s">
        <v>77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s="31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s="31" customFormat="1" ht="127.5">
      <c r="A30" s="130"/>
      <c r="B30" s="130"/>
      <c r="C30" s="130"/>
      <c r="D30" s="130"/>
      <c r="E30" s="130"/>
      <c r="F30" s="130"/>
      <c r="G30" s="130" t="s">
        <v>144</v>
      </c>
      <c r="H30" s="130"/>
      <c r="I30" s="130"/>
      <c r="J30" s="130"/>
      <c r="K30" s="130"/>
      <c r="L30" s="130"/>
      <c r="M30" s="130"/>
      <c r="N30" s="130"/>
    </row>
    <row r="31" spans="1:14" s="31" customFormat="1" ht="63.75">
      <c r="A31" s="130"/>
      <c r="B31" s="130"/>
      <c r="C31" s="130"/>
      <c r="D31" s="130"/>
      <c r="E31" s="130" t="s">
        <v>145</v>
      </c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s="31" customFormat="1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s="31" customFormat="1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1:14" s="31" customFormat="1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s="31" customFormat="1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1:14" s="31" customFormat="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s="31" customFormat="1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s="31" customFormat="1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31" customFormat="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 s="31" customFormat="1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s="31" customFormat="1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s="31" customFormat="1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s="31" customFormat="1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s="31" customFormat="1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s="31" customFormat="1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</row>
    <row r="46" spans="1:14" s="31" customFormat="1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s="31" customFormat="1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</row>
    <row r="48" spans="1:14" s="31" customFormat="1" ht="12.7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49" spans="1:14" s="31" customFormat="1" ht="12.75">
      <c r="A49" s="165" t="s">
        <v>76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</row>
    <row r="50" spans="1:14" s="31" customFormat="1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1:14" s="31" customFormat="1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1:14" s="31" customFormat="1" ht="12.75">
      <c r="A52" s="164" t="s">
        <v>74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1:8" s="31" customFormat="1" ht="12.75">
      <c r="A53" s="13"/>
      <c r="B53" s="13"/>
      <c r="C53" s="13"/>
      <c r="D53" s="13"/>
      <c r="E53" s="13"/>
      <c r="F53" s="13"/>
      <c r="G53" s="13"/>
      <c r="H53" s="13"/>
    </row>
    <row r="54" spans="1:8" s="31" customFormat="1" ht="12.75">
      <c r="A54" s="13" t="s">
        <v>75</v>
      </c>
      <c r="B54" s="13"/>
      <c r="C54" s="13"/>
      <c r="D54" s="13"/>
      <c r="E54" s="13"/>
      <c r="F54" s="13"/>
      <c r="G54" s="13"/>
      <c r="H54" s="13"/>
    </row>
    <row r="55" spans="1:14" s="31" customFormat="1" ht="12.75">
      <c r="A55" s="164" t="s">
        <v>81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4" s="31" customFormat="1" ht="12.75">
      <c r="A56" s="13" t="s">
        <v>69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31" customFormat="1" ht="12.75">
      <c r="A57" s="164" t="s">
        <v>70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s="31" customFormat="1" ht="12.75">
      <c r="A58" s="164" t="s">
        <v>71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s="31" customFormat="1" ht="12.75">
      <c r="A59" s="164" t="s">
        <v>73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4" s="31" customFormat="1" ht="12.75">
      <c r="A60" s="164" t="s">
        <v>72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1:8" s="31" customFormat="1" ht="12.75">
      <c r="A61" s="13" t="s">
        <v>82</v>
      </c>
      <c r="B61" s="13"/>
      <c r="C61" s="13"/>
      <c r="D61" s="13"/>
      <c r="E61" s="13"/>
      <c r="F61" s="13"/>
      <c r="G61" s="13"/>
      <c r="H61" s="13"/>
    </row>
  </sheetData>
  <sheetProtection formatCells="0" formatColumns="0" formatRows="0" selectLockedCells="1" sort="0" autoFilter="0"/>
  <mergeCells count="39">
    <mergeCell ref="E16:H16"/>
    <mergeCell ref="O24:AB24"/>
    <mergeCell ref="A24:N24"/>
    <mergeCell ref="K8:L8"/>
    <mergeCell ref="A19:N19"/>
    <mergeCell ref="E12:H12"/>
    <mergeCell ref="E13:H13"/>
    <mergeCell ref="E14:H14"/>
    <mergeCell ref="E11:H11"/>
    <mergeCell ref="A22:N22"/>
    <mergeCell ref="E15:H15"/>
    <mergeCell ref="A1:N1"/>
    <mergeCell ref="C2:D2"/>
    <mergeCell ref="C3:D3"/>
    <mergeCell ref="C5:D5"/>
    <mergeCell ref="C6:D6"/>
    <mergeCell ref="M8:N8"/>
    <mergeCell ref="C7:E7"/>
    <mergeCell ref="A10:B10"/>
    <mergeCell ref="A8:A9"/>
    <mergeCell ref="I8:J8"/>
    <mergeCell ref="A48:N48"/>
    <mergeCell ref="A23:N23"/>
    <mergeCell ref="D17:G17"/>
    <mergeCell ref="A26:N26"/>
    <mergeCell ref="A28:N28"/>
    <mergeCell ref="C8:D8"/>
    <mergeCell ref="E8:H9"/>
    <mergeCell ref="E10:H10"/>
    <mergeCell ref="B8:B9"/>
    <mergeCell ref="A58:N58"/>
    <mergeCell ref="A59:N59"/>
    <mergeCell ref="A60:N60"/>
    <mergeCell ref="A49:N49"/>
    <mergeCell ref="A57:N57"/>
    <mergeCell ref="A55:N55"/>
    <mergeCell ref="A50:N50"/>
    <mergeCell ref="A51:N51"/>
    <mergeCell ref="A52:N52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77" r:id="rId3"/>
  <headerFooter alignWithMargins="0">
    <oddFooter>&amp;CStránka &amp;P z  &amp;N&amp;R&amp;F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BC84"/>
  <sheetViews>
    <sheetView showGridLines="0" zoomScale="75" zoomScaleNormal="75" zoomScaleSheetLayoutView="10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D12" sqref="D12"/>
    </sheetView>
  </sheetViews>
  <sheetFormatPr defaultColWidth="9.00390625" defaultRowHeight="12.75"/>
  <cols>
    <col min="1" max="1" width="6.25390625" style="59" bestFit="1" customWidth="1"/>
    <col min="2" max="2" width="15.625" style="109" customWidth="1"/>
    <col min="3" max="3" width="6.125" style="59" customWidth="1"/>
    <col min="4" max="4" width="21.00390625" style="59" customWidth="1"/>
    <col min="5" max="5" width="3.625" style="59" customWidth="1"/>
    <col min="6" max="6" width="3.875" style="59" customWidth="1"/>
    <col min="7" max="7" width="7.00390625" style="129" bestFit="1" customWidth="1"/>
    <col min="8" max="8" width="5.875" style="59" customWidth="1"/>
    <col min="9" max="9" width="7.875" style="129" customWidth="1"/>
    <col min="10" max="10" width="6.125" style="129" customWidth="1"/>
    <col min="11" max="11" width="6.625" style="129" customWidth="1"/>
    <col min="12" max="12" width="5.75390625" style="129" customWidth="1"/>
    <col min="13" max="13" width="21.00390625" style="129" customWidth="1"/>
    <col min="14" max="14" width="3.625" style="59" customWidth="1"/>
    <col min="15" max="15" width="3.875" style="59" customWidth="1"/>
    <col min="16" max="16" width="7.00390625" style="129" bestFit="1" customWidth="1"/>
    <col min="17" max="17" width="5.875" style="59" customWidth="1"/>
    <col min="18" max="18" width="7.875" style="129" customWidth="1"/>
    <col min="19" max="19" width="6.125" style="129" customWidth="1"/>
    <col min="20" max="20" width="6.625" style="129" customWidth="1"/>
    <col min="21" max="22" width="5.125" style="59" hidden="1" customWidth="1"/>
    <col min="23" max="23" width="9.125" style="58" hidden="1" customWidth="1"/>
    <col min="24" max="24" width="9.75390625" style="129" customWidth="1"/>
    <col min="25" max="25" width="6.125" style="59" customWidth="1"/>
    <col min="26" max="26" width="7.125" style="59" customWidth="1"/>
    <col min="27" max="27" width="9.125" style="59" customWidth="1"/>
    <col min="28" max="28" width="12.00390625" style="126" bestFit="1" customWidth="1"/>
    <col min="29" max="30" width="9.125" style="126" customWidth="1"/>
    <col min="31" max="31" width="28.375" style="110" bestFit="1" customWidth="1"/>
    <col min="32" max="32" width="9.125" style="126" customWidth="1"/>
    <col min="33" max="33" width="28.375" style="110" bestFit="1" customWidth="1"/>
    <col min="34" max="34" width="9.125" style="126" customWidth="1"/>
    <col min="35" max="35" width="28.375" style="110" bestFit="1" customWidth="1"/>
    <col min="36" max="36" width="9.125" style="126" customWidth="1"/>
    <col min="37" max="37" width="28.375" style="110" bestFit="1" customWidth="1"/>
    <col min="38" max="38" width="9.125" style="126" customWidth="1"/>
    <col min="39" max="39" width="28.375" style="110" bestFit="1" customWidth="1"/>
    <col min="40" max="40" width="9.125" style="126" customWidth="1"/>
    <col min="41" max="41" width="28.375" style="110" bestFit="1" customWidth="1"/>
    <col min="42" max="42" width="9.125" style="126" customWidth="1"/>
    <col min="43" max="43" width="28.375" style="110" bestFit="1" customWidth="1"/>
    <col min="44" max="44" width="9.125" style="126" customWidth="1"/>
    <col min="45" max="45" width="28.375" style="110" bestFit="1" customWidth="1"/>
    <col min="46" max="46" width="9.125" style="126" customWidth="1"/>
    <col min="47" max="47" width="28.375" style="110" bestFit="1" customWidth="1"/>
    <col min="48" max="48" width="9.125" style="126" customWidth="1"/>
    <col min="49" max="49" width="28.375" style="110" bestFit="1" customWidth="1"/>
    <col min="50" max="50" width="9.125" style="126" customWidth="1"/>
    <col min="51" max="51" width="28.375" style="110" bestFit="1" customWidth="1"/>
    <col min="52" max="52" width="9.125" style="126" customWidth="1"/>
    <col min="53" max="53" width="28.375" style="110" bestFit="1" customWidth="1"/>
    <col min="54" max="54" width="9.125" style="126" customWidth="1"/>
    <col min="55" max="55" width="28.375" style="110" bestFit="1" customWidth="1"/>
    <col min="56" max="61" width="9.125" style="59" customWidth="1"/>
    <col min="62" max="62" width="9.375" style="59" bestFit="1" customWidth="1"/>
    <col min="63" max="16384" width="9.125" style="59" customWidth="1"/>
  </cols>
  <sheetData>
    <row r="1" spans="1:55" s="109" customFormat="1" ht="18">
      <c r="A1" s="158" t="s">
        <v>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</row>
    <row r="2" spans="2:55" s="55" customFormat="1" ht="15">
      <c r="B2" s="61" t="str">
        <f>CONCATENATE("Místo konání: ",'Základní list'!E2)</f>
        <v>Místo konání: Čelákovice na řece Labi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6"/>
      <c r="O2" s="56"/>
      <c r="P2" s="233" t="str">
        <f>CONCATENATE("Pořadatel: ",'Základní list'!E5)</f>
        <v>Pořadatel: RSK FeederKlub</v>
      </c>
      <c r="Q2" s="233"/>
      <c r="R2" s="233"/>
      <c r="S2" s="233"/>
      <c r="T2" s="233"/>
      <c r="W2" s="112"/>
      <c r="X2" s="112"/>
      <c r="Y2" s="112"/>
      <c r="Z2" s="112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</row>
    <row r="3" spans="1:55" s="55" customFormat="1" ht="15">
      <c r="A3" s="56"/>
      <c r="B3" s="61" t="str">
        <f>CONCATENATE("Druh závodu: ",'Základní list'!E3)</f>
        <v>Druh závodu: Mistrovství ČR 2007-LRU Feeder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56"/>
      <c r="O3" s="56"/>
      <c r="P3" s="233" t="str">
        <f>CONCATENATE("Hlavní rozhodčí: ",'Základní list'!E6)</f>
        <v>Hlavní rozhodčí: Radana Srbová</v>
      </c>
      <c r="Q3" s="233"/>
      <c r="R3" s="233"/>
      <c r="S3" s="233"/>
      <c r="T3" s="233"/>
      <c r="W3" s="112"/>
      <c r="X3" s="112"/>
      <c r="Y3" s="112"/>
      <c r="Z3" s="112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</row>
    <row r="4" spans="1:55" s="55" customFormat="1" ht="13.5" thickBot="1">
      <c r="A4" s="56"/>
      <c r="B4" s="60" t="str">
        <f>CONCATENATE("Datum konání: ",'Základní list'!D4," - ",'Základní list'!F4)</f>
        <v>Datum konání: 12.5.2007 - 13.5.2007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56"/>
      <c r="O4" s="56"/>
      <c r="P4" s="114"/>
      <c r="Q4" s="56"/>
      <c r="R4" s="114"/>
      <c r="S4" s="114"/>
      <c r="T4" s="114"/>
      <c r="W4" s="112"/>
      <c r="X4" s="114"/>
      <c r="Y4" s="56"/>
      <c r="Z4" s="56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</row>
    <row r="5" spans="1:55" s="118" customFormat="1" ht="12.75" customHeight="1">
      <c r="A5" s="212" t="s">
        <v>39</v>
      </c>
      <c r="B5" s="215" t="s">
        <v>80</v>
      </c>
      <c r="C5" s="220" t="s">
        <v>0</v>
      </c>
      <c r="D5" s="221"/>
      <c r="E5" s="221"/>
      <c r="F5" s="221"/>
      <c r="G5" s="221"/>
      <c r="H5" s="221"/>
      <c r="I5" s="221"/>
      <c r="J5" s="221"/>
      <c r="K5" s="222"/>
      <c r="L5" s="220" t="s">
        <v>1</v>
      </c>
      <c r="M5" s="234"/>
      <c r="N5" s="234"/>
      <c r="O5" s="234"/>
      <c r="P5" s="234"/>
      <c r="Q5" s="234"/>
      <c r="R5" s="234"/>
      <c r="S5" s="234"/>
      <c r="T5" s="235"/>
      <c r="U5" s="115" t="s">
        <v>18</v>
      </c>
      <c r="V5" s="116" t="s">
        <v>19</v>
      </c>
      <c r="W5" s="117" t="s">
        <v>48</v>
      </c>
      <c r="X5" s="156" t="s">
        <v>46</v>
      </c>
      <c r="Y5" s="192"/>
      <c r="Z5" s="193"/>
      <c r="AB5" s="119"/>
      <c r="AC5" s="119"/>
      <c r="AD5" s="119"/>
      <c r="AE5" s="120"/>
      <c r="AF5" s="119"/>
      <c r="AG5" s="120"/>
      <c r="AH5" s="119"/>
      <c r="AI5" s="120"/>
      <c r="AJ5" s="119"/>
      <c r="AK5" s="120"/>
      <c r="AL5" s="119"/>
      <c r="AM5" s="120"/>
      <c r="AN5" s="119"/>
      <c r="AO5" s="120"/>
      <c r="AP5" s="119"/>
      <c r="AQ5" s="120"/>
      <c r="AR5" s="119"/>
      <c r="AS5" s="120"/>
      <c r="AT5" s="119"/>
      <c r="AU5" s="120"/>
      <c r="AV5" s="119"/>
      <c r="AW5" s="120"/>
      <c r="AX5" s="119"/>
      <c r="AY5" s="120"/>
      <c r="AZ5" s="119"/>
      <c r="BA5" s="120"/>
      <c r="BB5" s="119"/>
      <c r="BC5" s="120"/>
    </row>
    <row r="6" spans="1:55" s="118" customFormat="1" ht="12.75">
      <c r="A6" s="213"/>
      <c r="B6" s="216"/>
      <c r="C6" s="223" t="s">
        <v>62</v>
      </c>
      <c r="D6" s="218" t="s">
        <v>29</v>
      </c>
      <c r="E6" s="159" t="s">
        <v>2</v>
      </c>
      <c r="F6" s="155"/>
      <c r="G6" s="159" t="s">
        <v>41</v>
      </c>
      <c r="H6" s="155"/>
      <c r="I6" s="159" t="s">
        <v>40</v>
      </c>
      <c r="J6" s="224"/>
      <c r="K6" s="225"/>
      <c r="L6" s="223" t="s">
        <v>62</v>
      </c>
      <c r="M6" s="218" t="s">
        <v>29</v>
      </c>
      <c r="N6" s="236" t="str">
        <f>E6</f>
        <v>Sektor</v>
      </c>
      <c r="O6" s="237"/>
      <c r="P6" s="159" t="s">
        <v>41</v>
      </c>
      <c r="Q6" s="237"/>
      <c r="R6" s="159" t="s">
        <v>40</v>
      </c>
      <c r="S6" s="236"/>
      <c r="T6" s="238"/>
      <c r="U6" s="115"/>
      <c r="V6" s="116"/>
      <c r="W6" s="117"/>
      <c r="X6" s="194"/>
      <c r="Y6" s="195"/>
      <c r="Z6" s="196"/>
      <c r="AB6" s="119"/>
      <c r="AC6" s="119"/>
      <c r="AD6" s="119"/>
      <c r="AE6" s="120"/>
      <c r="AF6" s="119"/>
      <c r="AG6" s="120"/>
      <c r="AH6" s="119"/>
      <c r="AI6" s="120"/>
      <c r="AJ6" s="119"/>
      <c r="AK6" s="120"/>
      <c r="AL6" s="119"/>
      <c r="AM6" s="120"/>
      <c r="AN6" s="119"/>
      <c r="AO6" s="120"/>
      <c r="AP6" s="119"/>
      <c r="AQ6" s="120"/>
      <c r="AR6" s="119"/>
      <c r="AS6" s="120"/>
      <c r="AT6" s="119"/>
      <c r="AU6" s="120"/>
      <c r="AV6" s="119"/>
      <c r="AW6" s="120"/>
      <c r="AX6" s="119"/>
      <c r="AY6" s="120"/>
      <c r="AZ6" s="119"/>
      <c r="BA6" s="120"/>
      <c r="BB6" s="119"/>
      <c r="BC6" s="120"/>
    </row>
    <row r="7" spans="1:55" s="118" customFormat="1" ht="16.5" thickBot="1">
      <c r="A7" s="214"/>
      <c r="B7" s="217"/>
      <c r="C7" s="214"/>
      <c r="D7" s="219"/>
      <c r="E7" s="133" t="s">
        <v>7</v>
      </c>
      <c r="F7" s="122" t="s">
        <v>6</v>
      </c>
      <c r="G7" s="123" t="s">
        <v>3</v>
      </c>
      <c r="H7" s="123" t="s">
        <v>15</v>
      </c>
      <c r="I7" s="123" t="s">
        <v>3</v>
      </c>
      <c r="J7" s="123" t="s">
        <v>5</v>
      </c>
      <c r="K7" s="124" t="s">
        <v>4</v>
      </c>
      <c r="L7" s="239"/>
      <c r="M7" s="161"/>
      <c r="N7" s="121" t="str">
        <f>E7</f>
        <v>sk</v>
      </c>
      <c r="O7" s="122" t="str">
        <f>F7</f>
        <v>čís</v>
      </c>
      <c r="P7" s="123" t="s">
        <v>3</v>
      </c>
      <c r="Q7" s="123" t="s">
        <v>15</v>
      </c>
      <c r="R7" s="123" t="s">
        <v>3</v>
      </c>
      <c r="S7" s="123" t="s">
        <v>5</v>
      </c>
      <c r="T7" s="124" t="s">
        <v>4</v>
      </c>
      <c r="U7" s="115"/>
      <c r="V7" s="116"/>
      <c r="W7" s="117"/>
      <c r="X7" s="123" t="s">
        <v>3</v>
      </c>
      <c r="Y7" s="123" t="s">
        <v>5</v>
      </c>
      <c r="Z7" s="124" t="s">
        <v>4</v>
      </c>
      <c r="AB7" s="119"/>
      <c r="AC7" s="119"/>
      <c r="AD7" s="119"/>
      <c r="AE7" s="120"/>
      <c r="AF7" s="119"/>
      <c r="AG7" s="120"/>
      <c r="AH7" s="119"/>
      <c r="AI7" s="120"/>
      <c r="AJ7" s="119"/>
      <c r="AK7" s="120"/>
      <c r="AL7" s="119"/>
      <c r="AM7" s="120"/>
      <c r="AN7" s="119"/>
      <c r="AO7" s="120"/>
      <c r="AP7" s="119"/>
      <c r="AQ7" s="120"/>
      <c r="AR7" s="119"/>
      <c r="AS7" s="120"/>
      <c r="AT7" s="119"/>
      <c r="AU7" s="120"/>
      <c r="AV7" s="119"/>
      <c r="AW7" s="120"/>
      <c r="AX7" s="119"/>
      <c r="AY7" s="120"/>
      <c r="AZ7" s="119"/>
      <c r="BA7" s="120"/>
      <c r="BB7" s="119"/>
      <c r="BC7" s="120"/>
    </row>
    <row r="8" spans="1:55" s="118" customFormat="1" ht="29.25" customHeight="1">
      <c r="A8" s="226">
        <v>6</v>
      </c>
      <c r="B8" s="209" t="s">
        <v>94</v>
      </c>
      <c r="C8" s="101">
        <v>1126</v>
      </c>
      <c r="D8" s="32" t="s">
        <v>148</v>
      </c>
      <c r="E8" s="33" t="s">
        <v>42</v>
      </c>
      <c r="F8" s="34">
        <v>9</v>
      </c>
      <c r="G8" s="35">
        <f>IF($F8="","",INDEX('1. závod'!$A:$X,$F8+5,INDEX('Základní list'!$B:$B,MATCH($E8,'Základní list'!$A:$A,0),1)))</f>
        <v>500</v>
      </c>
      <c r="H8" s="34">
        <f>IF($F8="","",INDEX('1. závod'!$A:$X,$F8+5,INDEX('Základní list'!$B:$B,MATCH($E8,'Základní list'!$A:$A,0),1)+2))</f>
        <v>5</v>
      </c>
      <c r="I8" s="191">
        <f>IF(ISBLANK($F8),"",SUM(G8:G10))</f>
        <v>6140</v>
      </c>
      <c r="J8" s="191">
        <f>IF(ISBLANK($F8),"",SUM(H8:H10))</f>
        <v>9</v>
      </c>
      <c r="K8" s="162">
        <f>IF(ISBLANK($F8),"",RANK(J8,J:J,1))</f>
        <v>3</v>
      </c>
      <c r="L8" s="101">
        <f aca="true" t="shared" si="0" ref="L8:L39">IF(ISBLANK(C8),"",C8)</f>
        <v>1126</v>
      </c>
      <c r="M8" s="32" t="str">
        <f aca="true" t="shared" si="1" ref="M8:M39">IF(ISBLANK(D8),"",D8)</f>
        <v>Ouředníček Jiří</v>
      </c>
      <c r="N8" s="33" t="s">
        <v>44</v>
      </c>
      <c r="O8" s="34">
        <v>11</v>
      </c>
      <c r="P8" s="35">
        <f>IF($O8="","",INDEX('2. závod'!$A:$AJ,$O8+5,INDEX('Základní list'!$B:$B,MATCH($N8,'Základní list'!$A:$A,0),1)))</f>
        <v>2270</v>
      </c>
      <c r="Q8" s="34">
        <f>IF($O8="","",INDEX('2. závod'!$A:$AJ,$O8+5,INDEX('Základní list'!$B:$B,MATCH($N8,'Základní list'!$A:$A,0),1)+2))</f>
        <v>3</v>
      </c>
      <c r="R8" s="182">
        <f>IF(ISBLANK($O8),"",SUM(P8:P10))</f>
        <v>8660</v>
      </c>
      <c r="S8" s="182">
        <f>IF(ISBLANK($O8),"",SUM(Q8:Q10))</f>
        <v>10</v>
      </c>
      <c r="T8" s="188">
        <f>IF(ISBLANK($O8),"",RANK(S8,S:S,1))</f>
        <v>1</v>
      </c>
      <c r="U8" s="125" t="str">
        <f aca="true" t="shared" si="2" ref="U8:U39">CONCATENATE(E8,F8)</f>
        <v>B9</v>
      </c>
      <c r="V8" s="125" t="str">
        <f aca="true" t="shared" si="3" ref="V8:V39">CONCATENATE(N8,O8)</f>
        <v>D11</v>
      </c>
      <c r="W8" s="117" t="str">
        <f>IF(ISBLANK(B8),"",B8)</f>
        <v>MIVARDI FEEDER TEAM</v>
      </c>
      <c r="X8" s="185">
        <f>IF(ISBLANK($O8),"",SUM(I8,R8))</f>
        <v>14800</v>
      </c>
      <c r="Y8" s="182">
        <f>IF(ISBLANK($O8),"",SUM(S8,J8))</f>
        <v>19</v>
      </c>
      <c r="Z8" s="188">
        <f>IF(ISBLANK($O8),"",RANK(Y8,Y:Y,1))</f>
        <v>1</v>
      </c>
      <c r="AB8" s="119"/>
      <c r="AC8" s="119"/>
      <c r="AD8" s="119"/>
      <c r="AE8" s="120"/>
      <c r="AF8" s="119"/>
      <c r="AG8" s="120"/>
      <c r="AH8" s="119"/>
      <c r="AI8" s="120"/>
      <c r="AJ8" s="119"/>
      <c r="AK8" s="120"/>
      <c r="AL8" s="119"/>
      <c r="AM8" s="120"/>
      <c r="AN8" s="119"/>
      <c r="AO8" s="120"/>
      <c r="AP8" s="119"/>
      <c r="AQ8" s="120"/>
      <c r="AR8" s="119"/>
      <c r="AS8" s="120"/>
      <c r="AT8" s="119"/>
      <c r="AU8" s="120"/>
      <c r="AV8" s="119"/>
      <c r="AW8" s="120"/>
      <c r="AX8" s="119"/>
      <c r="AY8" s="120"/>
      <c r="AZ8" s="119"/>
      <c r="BA8" s="120"/>
      <c r="BB8" s="119"/>
      <c r="BC8" s="120"/>
    </row>
    <row r="9" spans="1:55" s="118" customFormat="1" ht="23.25" customHeight="1">
      <c r="A9" s="229"/>
      <c r="B9" s="231"/>
      <c r="C9" s="102">
        <v>1125</v>
      </c>
      <c r="D9" s="36" t="s">
        <v>149</v>
      </c>
      <c r="E9" s="37" t="s">
        <v>79</v>
      </c>
      <c r="F9" s="38">
        <v>11</v>
      </c>
      <c r="G9" s="39">
        <f>IF($F9="","",INDEX('1. závod'!$A:$AJ,$F9+5,INDEX('Základní list'!$B:$B,MATCH($E9,'Základní list'!$A:$A,0),1)))</f>
        <v>1880</v>
      </c>
      <c r="H9" s="44">
        <f>IF($F9="","",INDEX('1. závod'!$A:$AJ,$F9+5,INDEX('Základní list'!$B:$B,MATCH($E9,'Základní list'!$A:$A,0),1)+2))</f>
        <v>3</v>
      </c>
      <c r="I9" s="206"/>
      <c r="J9" s="206"/>
      <c r="K9" s="163"/>
      <c r="L9" s="102">
        <f t="shared" si="0"/>
        <v>1125</v>
      </c>
      <c r="M9" s="36" t="str">
        <f t="shared" si="1"/>
        <v>Ouředníček Jan</v>
      </c>
      <c r="N9" s="37" t="s">
        <v>17</v>
      </c>
      <c r="O9" s="38">
        <v>9</v>
      </c>
      <c r="P9" s="39">
        <f>IF($O9="","",INDEX('2. závod'!$A:$AJ,$O9+5,INDEX('Základní list'!$B:$B,MATCH($N9,'Základní list'!$A:$A,0),1)))</f>
        <v>3160</v>
      </c>
      <c r="Q9" s="44">
        <f>IF($O9="","",INDEX('2. závod'!$A:$AJ,$O9+5,INDEX('Základní list'!$B:$B,MATCH($N9,'Základní list'!$A:$A,0),1)+2))</f>
        <v>3</v>
      </c>
      <c r="R9" s="183"/>
      <c r="S9" s="183"/>
      <c r="T9" s="189"/>
      <c r="U9" s="125" t="str">
        <f t="shared" si="2"/>
        <v>F11</v>
      </c>
      <c r="V9" s="125" t="str">
        <f t="shared" si="3"/>
        <v>A9</v>
      </c>
      <c r="W9" s="117" t="str">
        <f>IF(ISBLANK(B8),"",B8)</f>
        <v>MIVARDI FEEDER TEAM</v>
      </c>
      <c r="X9" s="186"/>
      <c r="Y9" s="183"/>
      <c r="Z9" s="189"/>
      <c r="AB9" s="119"/>
      <c r="AC9" s="119"/>
      <c r="AD9" s="119"/>
      <c r="AE9" s="120"/>
      <c r="AF9" s="119"/>
      <c r="AG9" s="120"/>
      <c r="AH9" s="119"/>
      <c r="AI9" s="120"/>
      <c r="AJ9" s="119"/>
      <c r="AK9" s="120"/>
      <c r="AL9" s="119"/>
      <c r="AM9" s="120"/>
      <c r="AN9" s="119"/>
      <c r="AO9" s="120"/>
      <c r="AP9" s="119"/>
      <c r="AQ9" s="120"/>
      <c r="AR9" s="119"/>
      <c r="AS9" s="120"/>
      <c r="AT9" s="119"/>
      <c r="AU9" s="120"/>
      <c r="AV9" s="119"/>
      <c r="AW9" s="120"/>
      <c r="AX9" s="119"/>
      <c r="AY9" s="120"/>
      <c r="AZ9" s="119"/>
      <c r="BA9" s="120"/>
      <c r="BB9" s="119"/>
      <c r="BC9" s="120"/>
    </row>
    <row r="10" spans="1:55" s="118" customFormat="1" ht="24.75" customHeight="1" thickBot="1">
      <c r="A10" s="230"/>
      <c r="B10" s="232"/>
      <c r="C10" s="103">
        <v>2268</v>
      </c>
      <c r="D10" s="40" t="s">
        <v>150</v>
      </c>
      <c r="E10" s="41" t="s">
        <v>43</v>
      </c>
      <c r="F10" s="42">
        <v>8</v>
      </c>
      <c r="G10" s="43">
        <f>IF($F10="","",INDEX('1. závod'!$A:$X,$F10+5,INDEX('Základní list'!$B:$B,MATCH($E10,'Základní list'!$A:$A,0),1)))</f>
        <v>3760</v>
      </c>
      <c r="H10" s="100">
        <f>IF($F10="","",INDEX('1. závod'!$A:$X,$F10+5,INDEX('Základní list'!$B:$B,MATCH($E10,'Základní list'!$A:$A,0),1)+2))</f>
        <v>1</v>
      </c>
      <c r="I10" s="207"/>
      <c r="J10" s="207"/>
      <c r="K10" s="157"/>
      <c r="L10" s="103">
        <f t="shared" si="0"/>
        <v>2268</v>
      </c>
      <c r="M10" s="40" t="str">
        <f t="shared" si="1"/>
        <v>Stejskal Miroslav</v>
      </c>
      <c r="N10" s="41" t="s">
        <v>79</v>
      </c>
      <c r="O10" s="42">
        <v>2</v>
      </c>
      <c r="P10" s="43">
        <f>IF($O10="","",INDEX('2. závod'!$A:$AJ,$O10+5,INDEX('Základní list'!$B:$B,MATCH($N10,'Základní list'!$A:$A,0),1)))</f>
        <v>3230</v>
      </c>
      <c r="Q10" s="100">
        <f>IF($O10="","",INDEX('2. závod'!$A:$AJ,$O10+5,INDEX('Základní list'!$B:$B,MATCH($N10,'Základní list'!$A:$A,0),1)+2))</f>
        <v>4</v>
      </c>
      <c r="R10" s="184"/>
      <c r="S10" s="184"/>
      <c r="T10" s="190"/>
      <c r="U10" s="125" t="str">
        <f t="shared" si="2"/>
        <v>C8</v>
      </c>
      <c r="V10" s="125" t="str">
        <f t="shared" si="3"/>
        <v>F2</v>
      </c>
      <c r="W10" s="117" t="str">
        <f>IF(ISBLANK(B8),"",B8)</f>
        <v>MIVARDI FEEDER TEAM</v>
      </c>
      <c r="X10" s="187"/>
      <c r="Y10" s="184"/>
      <c r="Z10" s="190"/>
      <c r="AB10" s="119"/>
      <c r="AC10" s="119"/>
      <c r="AD10" s="119"/>
      <c r="AE10" s="120"/>
      <c r="AF10" s="119"/>
      <c r="AG10" s="120"/>
      <c r="AH10" s="119"/>
      <c r="AI10" s="120"/>
      <c r="AJ10" s="119"/>
      <c r="AK10" s="120"/>
      <c r="AL10" s="119"/>
      <c r="AM10" s="120"/>
      <c r="AN10" s="119"/>
      <c r="AO10" s="120"/>
      <c r="AP10" s="119"/>
      <c r="AQ10" s="120"/>
      <c r="AR10" s="119"/>
      <c r="AS10" s="120"/>
      <c r="AT10" s="119"/>
      <c r="AU10" s="120"/>
      <c r="AV10" s="119"/>
      <c r="AW10" s="120"/>
      <c r="AX10" s="119"/>
      <c r="AY10" s="120"/>
      <c r="AZ10" s="119"/>
      <c r="BA10" s="120"/>
      <c r="BB10" s="119"/>
      <c r="BC10" s="120"/>
    </row>
    <row r="11" spans="1:55" s="118" customFormat="1" ht="24.75" customHeight="1">
      <c r="A11" s="240">
        <v>21</v>
      </c>
      <c r="B11" s="243" t="s">
        <v>109</v>
      </c>
      <c r="C11" s="134" t="s">
        <v>147</v>
      </c>
      <c r="D11" s="135" t="s">
        <v>174</v>
      </c>
      <c r="E11" s="136" t="s">
        <v>44</v>
      </c>
      <c r="F11" s="137">
        <v>12</v>
      </c>
      <c r="G11" s="138">
        <f>IF($F11="","",INDEX('1. závod'!$A:$X,$F11+5,INDEX('Základní list'!$B:$B,MATCH($E11,'Základní list'!$A:$A,0),1)))</f>
        <v>320</v>
      </c>
      <c r="H11" s="137">
        <f>IF($F11="","",INDEX('1. závod'!$A:$X,$F11+5,INDEX('Základní list'!$B:$B,MATCH($E11,'Základní list'!$A:$A,0),1)+2))</f>
        <v>2</v>
      </c>
      <c r="I11" s="246">
        <f>IF(ISBLANK($F11),"",SUM(G11:G13))</f>
        <v>2760</v>
      </c>
      <c r="J11" s="246">
        <f>IF(ISBLANK($F11),"",SUM(H11:H13))</f>
        <v>6</v>
      </c>
      <c r="K11" s="249">
        <f>IF(ISBLANK($F11),"",RANK(J11,J:J,1))</f>
        <v>1</v>
      </c>
      <c r="L11" s="134" t="str">
        <f t="shared" si="0"/>
        <v>N</v>
      </c>
      <c r="M11" s="135" t="str">
        <f t="shared" si="1"/>
        <v>Schwach Petr</v>
      </c>
      <c r="N11" s="136" t="s">
        <v>17</v>
      </c>
      <c r="O11" s="137">
        <v>10</v>
      </c>
      <c r="P11" s="138">
        <f>IF($O11="","",INDEX('2. závod'!$A:$AJ,$O11+5,INDEX('Základní list'!$B:$B,MATCH($N11,'Základní list'!$A:$A,0),1)))</f>
        <v>2830</v>
      </c>
      <c r="Q11" s="137">
        <f>IF($O11="","",INDEX('2. závod'!$A:$AJ,$O11+5,INDEX('Základní list'!$B:$B,MATCH($N11,'Základní list'!$A:$A,0),1)+2))</f>
        <v>4</v>
      </c>
      <c r="R11" s="200">
        <f>IF(ISBLANK($O11),"",SUM(P11:P13))</f>
        <v>6690</v>
      </c>
      <c r="S11" s="200">
        <f>IF(ISBLANK($O11),"",SUM(Q11:Q13))</f>
        <v>13</v>
      </c>
      <c r="T11" s="203">
        <f>IF(ISBLANK($O11),"",RANK(S11,S:S,1))</f>
        <v>4</v>
      </c>
      <c r="U11" s="151" t="str">
        <f t="shared" si="2"/>
        <v>D12</v>
      </c>
      <c r="V11" s="151" t="str">
        <f t="shared" si="3"/>
        <v>A10</v>
      </c>
      <c r="W11" s="152" t="str">
        <f>IF(ISBLANK(B11),"",B11)</f>
        <v>Brazilci Feeder Team COLMIC</v>
      </c>
      <c r="X11" s="197">
        <f>IF(ISBLANK($O11),"",SUM(I11,R11))</f>
        <v>9450</v>
      </c>
      <c r="Y11" s="200">
        <f>IF(ISBLANK($O11),"",SUM(S11,J11))</f>
        <v>19</v>
      </c>
      <c r="Z11" s="203">
        <v>2</v>
      </c>
      <c r="AB11" s="119"/>
      <c r="AC11" s="119"/>
      <c r="AD11" s="119"/>
      <c r="AE11" s="120"/>
      <c r="AF11" s="119"/>
      <c r="AG11" s="120"/>
      <c r="AH11" s="119"/>
      <c r="AI11" s="120"/>
      <c r="AJ11" s="119"/>
      <c r="AK11" s="120"/>
      <c r="AL11" s="119"/>
      <c r="AM11" s="120"/>
      <c r="AN11" s="119"/>
      <c r="AO11" s="120"/>
      <c r="AP11" s="119"/>
      <c r="AQ11" s="120"/>
      <c r="AR11" s="119"/>
      <c r="AS11" s="120"/>
      <c r="AT11" s="119"/>
      <c r="AU11" s="120"/>
      <c r="AV11" s="119"/>
      <c r="AW11" s="120"/>
      <c r="AX11" s="119"/>
      <c r="AY11" s="120"/>
      <c r="AZ11" s="119"/>
      <c r="BA11" s="120"/>
      <c r="BB11" s="119"/>
      <c r="BC11" s="120"/>
    </row>
    <row r="12" spans="1:55" s="118" customFormat="1" ht="24.75" customHeight="1">
      <c r="A12" s="241"/>
      <c r="B12" s="244"/>
      <c r="C12" s="139" t="s">
        <v>147</v>
      </c>
      <c r="D12" s="140" t="s">
        <v>175</v>
      </c>
      <c r="E12" s="141" t="s">
        <v>42</v>
      </c>
      <c r="F12" s="142">
        <v>8</v>
      </c>
      <c r="G12" s="143">
        <f>IF($F12="","",INDEX('1. závod'!$A:$X,$F12+5,INDEX('Základní list'!$B:$B,MATCH($E12,'Základní list'!$A:$A,0),1)))</f>
        <v>2350</v>
      </c>
      <c r="H12" s="144">
        <f>IF($F12="","",INDEX('1. závod'!$A:$X,$F12+5,INDEX('Základní list'!$B:$B,MATCH($E12,'Základní list'!$A:$A,0),1)+2))</f>
        <v>1</v>
      </c>
      <c r="I12" s="247"/>
      <c r="J12" s="247"/>
      <c r="K12" s="250"/>
      <c r="L12" s="139" t="str">
        <f t="shared" si="0"/>
        <v>N</v>
      </c>
      <c r="M12" s="140" t="str">
        <f t="shared" si="1"/>
        <v>Čéška Ladislav</v>
      </c>
      <c r="N12" s="141" t="s">
        <v>44</v>
      </c>
      <c r="O12" s="142">
        <v>6</v>
      </c>
      <c r="P12" s="143">
        <f>IF($O12="","",INDEX('2. závod'!$A:$AJ,$O12+5,INDEX('Základní list'!$B:$B,MATCH($N12,'Základní list'!$A:$A,0),1)))</f>
        <v>1320</v>
      </c>
      <c r="Q12" s="144">
        <f>IF($O12="","",INDEX('2. závod'!$A:$AJ,$O12+5,INDEX('Základní list'!$B:$B,MATCH($N12,'Základní list'!$A:$A,0),1)+2))</f>
        <v>7</v>
      </c>
      <c r="R12" s="201"/>
      <c r="S12" s="201"/>
      <c r="T12" s="204"/>
      <c r="U12" s="151" t="str">
        <f t="shared" si="2"/>
        <v>B8</v>
      </c>
      <c r="V12" s="151" t="str">
        <f t="shared" si="3"/>
        <v>D6</v>
      </c>
      <c r="W12" s="152" t="str">
        <f>IF(ISBLANK(B11),"",B11)</f>
        <v>Brazilci Feeder Team COLMIC</v>
      </c>
      <c r="X12" s="198"/>
      <c r="Y12" s="201"/>
      <c r="Z12" s="204"/>
      <c r="AB12" s="119"/>
      <c r="AC12" s="119"/>
      <c r="AD12" s="119"/>
      <c r="AE12" s="120"/>
      <c r="AF12" s="119"/>
      <c r="AG12" s="120"/>
      <c r="AH12" s="119"/>
      <c r="AI12" s="120"/>
      <c r="AJ12" s="119"/>
      <c r="AK12" s="120"/>
      <c r="AL12" s="119"/>
      <c r="AM12" s="120"/>
      <c r="AN12" s="119"/>
      <c r="AO12" s="120"/>
      <c r="AP12" s="119"/>
      <c r="AQ12" s="120"/>
      <c r="AR12" s="119"/>
      <c r="AS12" s="120"/>
      <c r="AT12" s="119"/>
      <c r="AU12" s="120"/>
      <c r="AV12" s="119"/>
      <c r="AW12" s="120"/>
      <c r="AX12" s="119"/>
      <c r="AY12" s="120"/>
      <c r="AZ12" s="119"/>
      <c r="BA12" s="120"/>
      <c r="BB12" s="119"/>
      <c r="BC12" s="120"/>
    </row>
    <row r="13" spans="1:55" s="118" customFormat="1" ht="24.75" customHeight="1" thickBot="1">
      <c r="A13" s="242"/>
      <c r="B13" s="245"/>
      <c r="C13" s="145" t="s">
        <v>147</v>
      </c>
      <c r="D13" s="146" t="s">
        <v>176</v>
      </c>
      <c r="E13" s="147" t="s">
        <v>78</v>
      </c>
      <c r="F13" s="148">
        <v>12</v>
      </c>
      <c r="G13" s="149">
        <f>IF($F13="","",INDEX('1. závod'!$A:$AJ,$F13+5,INDEX('Základní list'!$B:$B,MATCH($E13,'Základní list'!$A:$A,0),1)))</f>
        <v>90</v>
      </c>
      <c r="H13" s="150">
        <f>IF($F13="","",INDEX('1. závod'!$A:$AJ,$F13+5,INDEX('Základní list'!$B:$B,MATCH($E13,'Základní list'!$A:$A,0),1)+2))</f>
        <v>3</v>
      </c>
      <c r="I13" s="248"/>
      <c r="J13" s="248"/>
      <c r="K13" s="251"/>
      <c r="L13" s="145" t="str">
        <f t="shared" si="0"/>
        <v>N</v>
      </c>
      <c r="M13" s="146" t="str">
        <f t="shared" si="1"/>
        <v>Novák Milan</v>
      </c>
      <c r="N13" s="147" t="s">
        <v>78</v>
      </c>
      <c r="O13" s="148">
        <v>7</v>
      </c>
      <c r="P13" s="149">
        <f>IF($O13="","",INDEX('2. závod'!$A:$AJ,$O13+5,INDEX('Základní list'!$B:$B,MATCH($N13,'Základní list'!$A:$A,0),1)))</f>
        <v>2540</v>
      </c>
      <c r="Q13" s="150">
        <f>IF($O13="","",INDEX('2. závod'!$A:$AJ,$O13+5,INDEX('Základní list'!$B:$B,MATCH($N13,'Základní list'!$A:$A,0),1)+2))</f>
        <v>2</v>
      </c>
      <c r="R13" s="202"/>
      <c r="S13" s="202"/>
      <c r="T13" s="205"/>
      <c r="U13" s="151" t="str">
        <f t="shared" si="2"/>
        <v>E12</v>
      </c>
      <c r="V13" s="151" t="str">
        <f t="shared" si="3"/>
        <v>E7</v>
      </c>
      <c r="W13" s="152" t="str">
        <f>IF(ISBLANK(B11),"",B11)</f>
        <v>Brazilci Feeder Team COLMIC</v>
      </c>
      <c r="X13" s="199"/>
      <c r="Y13" s="202"/>
      <c r="Z13" s="205"/>
      <c r="AB13" s="119"/>
      <c r="AC13" s="119"/>
      <c r="AD13" s="119"/>
      <c r="AE13" s="120"/>
      <c r="AF13" s="119"/>
      <c r="AG13" s="120"/>
      <c r="AH13" s="119"/>
      <c r="AI13" s="120"/>
      <c r="AJ13" s="119"/>
      <c r="AK13" s="120"/>
      <c r="AL13" s="119"/>
      <c r="AM13" s="120"/>
      <c r="AN13" s="119"/>
      <c r="AO13" s="120"/>
      <c r="AP13" s="119"/>
      <c r="AQ13" s="120"/>
      <c r="AR13" s="119"/>
      <c r="AS13" s="120"/>
      <c r="AT13" s="119"/>
      <c r="AU13" s="120"/>
      <c r="AV13" s="119"/>
      <c r="AW13" s="120"/>
      <c r="AX13" s="119"/>
      <c r="AY13" s="120"/>
      <c r="AZ13" s="119"/>
      <c r="BA13" s="120"/>
      <c r="BB13" s="119"/>
      <c r="BC13" s="120"/>
    </row>
    <row r="14" spans="1:55" s="118" customFormat="1" ht="24.75" customHeight="1">
      <c r="A14" s="226">
        <v>8</v>
      </c>
      <c r="B14" s="209" t="s">
        <v>111</v>
      </c>
      <c r="C14" s="101">
        <v>2298</v>
      </c>
      <c r="D14" s="32" t="s">
        <v>182</v>
      </c>
      <c r="E14" s="33" t="s">
        <v>42</v>
      </c>
      <c r="F14" s="34">
        <v>12</v>
      </c>
      <c r="G14" s="35">
        <f>IF($F14="","",INDEX('1. závod'!$A:$X,$F14+5,INDEX('Základní list'!$B:$B,MATCH($E14,'Základní list'!$A:$A,0),1)))</f>
        <v>1050</v>
      </c>
      <c r="H14" s="34">
        <f>IF($F14="","",INDEX('1. závod'!$A:$X,$F14+5,INDEX('Základní list'!$B:$B,MATCH($E14,'Základní list'!$A:$A,0),1)+2))</f>
        <v>3</v>
      </c>
      <c r="I14" s="191">
        <f>IF(ISBLANK($F14),"",SUM(G14:G16))</f>
        <v>5900</v>
      </c>
      <c r="J14" s="191">
        <f>IF(ISBLANK($F14),"",SUM(H14:H16))</f>
        <v>9</v>
      </c>
      <c r="K14" s="162">
        <f>IF(ISBLANK($F14),"",RANK(J14,J:J,1))</f>
        <v>3</v>
      </c>
      <c r="L14" s="101">
        <f t="shared" si="0"/>
        <v>2298</v>
      </c>
      <c r="M14" s="32" t="str">
        <f t="shared" si="1"/>
        <v>Štěpnička Milan</v>
      </c>
      <c r="N14" s="33" t="s">
        <v>44</v>
      </c>
      <c r="O14" s="34">
        <v>3</v>
      </c>
      <c r="P14" s="35">
        <f>IF($O14="","",INDEX('2. závod'!$A:$AJ,$O14+5,INDEX('Základní list'!$B:$B,MATCH($N14,'Základní list'!$A:$A,0),1)))</f>
        <v>1220</v>
      </c>
      <c r="Q14" s="34">
        <f>IF($O14="","",INDEX('2. závod'!$A:$AJ,$O14+5,INDEX('Základní list'!$B:$B,MATCH($N14,'Základní list'!$A:$A,0),1)+2))</f>
        <v>8</v>
      </c>
      <c r="R14" s="182">
        <f>IF(ISBLANK($O14),"",SUM(P14:P16))</f>
        <v>10850</v>
      </c>
      <c r="S14" s="182">
        <f>IF(ISBLANK($O14),"",SUM(Q14:Q16))</f>
        <v>12</v>
      </c>
      <c r="T14" s="188">
        <f>IF(ISBLANK($O14),"",RANK(S14,S:S,1))</f>
        <v>2</v>
      </c>
      <c r="U14" s="125" t="str">
        <f t="shared" si="2"/>
        <v>B12</v>
      </c>
      <c r="V14" s="125" t="str">
        <f t="shared" si="3"/>
        <v>D3</v>
      </c>
      <c r="W14" s="117" t="str">
        <f>IF(ISBLANK(B14),"",B14)</f>
        <v>Feeder Team Český Šternberk</v>
      </c>
      <c r="X14" s="185">
        <f>IF(ISBLANK($O14),"",SUM(I14,R14))</f>
        <v>16750</v>
      </c>
      <c r="Y14" s="182">
        <f>IF(ISBLANK($O14),"",SUM(S14,J14))</f>
        <v>21</v>
      </c>
      <c r="Z14" s="188">
        <f>IF(ISBLANK($O14),"",RANK(Y14,Y:Y,1))</f>
        <v>3</v>
      </c>
      <c r="AB14" s="119"/>
      <c r="AC14" s="119"/>
      <c r="AD14" s="119"/>
      <c r="AE14" s="120"/>
      <c r="AF14" s="119"/>
      <c r="AG14" s="120"/>
      <c r="AH14" s="119"/>
      <c r="AI14" s="120"/>
      <c r="AJ14" s="119"/>
      <c r="AK14" s="120"/>
      <c r="AL14" s="119"/>
      <c r="AM14" s="120"/>
      <c r="AN14" s="119"/>
      <c r="AO14" s="120"/>
      <c r="AP14" s="119"/>
      <c r="AQ14" s="120"/>
      <c r="AR14" s="119"/>
      <c r="AS14" s="120"/>
      <c r="AT14" s="119"/>
      <c r="AU14" s="120"/>
      <c r="AV14" s="119"/>
      <c r="AW14" s="120"/>
      <c r="AX14" s="119"/>
      <c r="AY14" s="120"/>
      <c r="AZ14" s="119"/>
      <c r="BA14" s="120"/>
      <c r="BB14" s="119"/>
      <c r="BC14" s="120"/>
    </row>
    <row r="15" spans="1:55" s="118" customFormat="1" ht="24.75" customHeight="1">
      <c r="A15" s="229"/>
      <c r="B15" s="231"/>
      <c r="C15" s="102">
        <v>2299</v>
      </c>
      <c r="D15" s="36" t="s">
        <v>183</v>
      </c>
      <c r="E15" s="37" t="s">
        <v>43</v>
      </c>
      <c r="F15" s="38">
        <v>10</v>
      </c>
      <c r="G15" s="39">
        <f>IF($F15="","",INDEX('1. závod'!$A:$X,$F15+5,INDEX('Základní list'!$B:$B,MATCH($E15,'Základní list'!$A:$A,0),1)))</f>
        <v>2550</v>
      </c>
      <c r="H15" s="44">
        <f>IF($F15="","",INDEX('1. závod'!$A:$X,$F15+5,INDEX('Základní list'!$B:$B,MATCH($E15,'Základní list'!$A:$A,0),1)+2))</f>
        <v>5</v>
      </c>
      <c r="I15" s="206"/>
      <c r="J15" s="206"/>
      <c r="K15" s="163"/>
      <c r="L15" s="102">
        <f t="shared" si="0"/>
        <v>2299</v>
      </c>
      <c r="M15" s="36" t="str">
        <f t="shared" si="1"/>
        <v>Štěpnička Radek</v>
      </c>
      <c r="N15" s="37" t="s">
        <v>79</v>
      </c>
      <c r="O15" s="38">
        <v>12</v>
      </c>
      <c r="P15" s="39">
        <f>IF($O15="","",INDEX('2. závod'!$A:$AJ,$O15+5,INDEX('Základní list'!$B:$B,MATCH($N15,'Základní list'!$A:$A,0),1)))</f>
        <v>3750</v>
      </c>
      <c r="Q15" s="44">
        <f>IF($O15="","",INDEX('2. závod'!$A:$AJ,$O15+5,INDEX('Základní list'!$B:$B,MATCH($N15,'Základní list'!$A:$A,0),1)+2))</f>
        <v>2</v>
      </c>
      <c r="R15" s="183"/>
      <c r="S15" s="183"/>
      <c r="T15" s="189"/>
      <c r="U15" s="125" t="str">
        <f t="shared" si="2"/>
        <v>C10</v>
      </c>
      <c r="V15" s="125" t="str">
        <f t="shared" si="3"/>
        <v>F12</v>
      </c>
      <c r="W15" s="117" t="str">
        <f>IF(ISBLANK(B14),"",B14)</f>
        <v>Feeder Team Český Šternberk</v>
      </c>
      <c r="X15" s="186"/>
      <c r="Y15" s="183"/>
      <c r="Z15" s="189"/>
      <c r="AB15" s="119"/>
      <c r="AC15" s="119"/>
      <c r="AD15" s="119"/>
      <c r="AE15" s="120"/>
      <c r="AF15" s="119"/>
      <c r="AG15" s="120"/>
      <c r="AH15" s="119"/>
      <c r="AI15" s="120"/>
      <c r="AJ15" s="119"/>
      <c r="AK15" s="120"/>
      <c r="AL15" s="119"/>
      <c r="AM15" s="120"/>
      <c r="AN15" s="119"/>
      <c r="AO15" s="120"/>
      <c r="AP15" s="119"/>
      <c r="AQ15" s="120"/>
      <c r="AR15" s="119"/>
      <c r="AS15" s="120"/>
      <c r="AT15" s="119"/>
      <c r="AU15" s="120"/>
      <c r="AV15" s="119"/>
      <c r="AW15" s="120"/>
      <c r="AX15" s="119"/>
      <c r="AY15" s="120"/>
      <c r="AZ15" s="119"/>
      <c r="BA15" s="120"/>
      <c r="BB15" s="119"/>
      <c r="BC15" s="120"/>
    </row>
    <row r="16" spans="1:55" s="118" customFormat="1" ht="24.75" customHeight="1" thickBot="1">
      <c r="A16" s="230"/>
      <c r="B16" s="232"/>
      <c r="C16" s="103">
        <v>2297</v>
      </c>
      <c r="D16" s="40" t="s">
        <v>184</v>
      </c>
      <c r="E16" s="41" t="s">
        <v>79</v>
      </c>
      <c r="F16" s="42">
        <v>6</v>
      </c>
      <c r="G16" s="43">
        <f>IF($F16="","",INDEX('1. závod'!$A:$AJ,$F16+5,INDEX('Základní list'!$B:$B,MATCH($E16,'Základní list'!$A:$A,0),1)))</f>
        <v>2300</v>
      </c>
      <c r="H16" s="100">
        <f>IF($F16="","",INDEX('1. závod'!$A:$AJ,$F16+5,INDEX('Základní list'!$B:$B,MATCH($E16,'Základní list'!$A:$A,0),1)+2))</f>
        <v>1</v>
      </c>
      <c r="I16" s="207"/>
      <c r="J16" s="207"/>
      <c r="K16" s="157"/>
      <c r="L16" s="103">
        <f t="shared" si="0"/>
        <v>2297</v>
      </c>
      <c r="M16" s="40" t="str">
        <f t="shared" si="1"/>
        <v>Baranka Vladimír</v>
      </c>
      <c r="N16" s="41" t="s">
        <v>42</v>
      </c>
      <c r="O16" s="42">
        <v>1</v>
      </c>
      <c r="P16" s="43">
        <f>IF($O16="","",INDEX('2. závod'!$A:$AJ,$O16+5,INDEX('Základní list'!$B:$B,MATCH($N16,'Základní list'!$A:$A,0),1)))</f>
        <v>5880</v>
      </c>
      <c r="Q16" s="100">
        <f>IF($O16="","",INDEX('2. závod'!$A:$AJ,$O16+5,INDEX('Základní list'!$B:$B,MATCH($N16,'Základní list'!$A:$A,0),1)+2))</f>
        <v>2</v>
      </c>
      <c r="R16" s="184"/>
      <c r="S16" s="184"/>
      <c r="T16" s="190"/>
      <c r="U16" s="125" t="str">
        <f t="shared" si="2"/>
        <v>F6</v>
      </c>
      <c r="V16" s="125" t="str">
        <f t="shared" si="3"/>
        <v>B1</v>
      </c>
      <c r="W16" s="117" t="str">
        <f>IF(ISBLANK(B14),"",B14)</f>
        <v>Feeder Team Český Šternberk</v>
      </c>
      <c r="X16" s="187"/>
      <c r="Y16" s="184"/>
      <c r="Z16" s="190"/>
      <c r="AB16" s="119"/>
      <c r="AC16" s="119"/>
      <c r="AD16" s="119"/>
      <c r="AE16" s="120"/>
      <c r="AF16" s="119"/>
      <c r="AG16" s="120"/>
      <c r="AH16" s="119"/>
      <c r="AI16" s="120"/>
      <c r="AJ16" s="119"/>
      <c r="AK16" s="120"/>
      <c r="AL16" s="119"/>
      <c r="AM16" s="120"/>
      <c r="AN16" s="119"/>
      <c r="AO16" s="120"/>
      <c r="AP16" s="119"/>
      <c r="AQ16" s="120"/>
      <c r="AR16" s="119"/>
      <c r="AS16" s="120"/>
      <c r="AT16" s="119"/>
      <c r="AU16" s="120"/>
      <c r="AV16" s="119"/>
      <c r="AW16" s="120"/>
      <c r="AX16" s="119"/>
      <c r="AY16" s="120"/>
      <c r="AZ16" s="119"/>
      <c r="BA16" s="120"/>
      <c r="BB16" s="119"/>
      <c r="BC16" s="120"/>
    </row>
    <row r="17" spans="1:55" s="118" customFormat="1" ht="25.5" customHeight="1">
      <c r="A17" s="226">
        <v>22</v>
      </c>
      <c r="B17" s="209" t="s">
        <v>105</v>
      </c>
      <c r="C17" s="101">
        <v>2289</v>
      </c>
      <c r="D17" s="32" t="s">
        <v>168</v>
      </c>
      <c r="E17" s="33" t="s">
        <v>17</v>
      </c>
      <c r="F17" s="34">
        <v>2</v>
      </c>
      <c r="G17" s="35">
        <f>IF($F17="","",INDEX('1. závod'!$A:$X,$F17+5,INDEX('Základní list'!$B:$B,MATCH($E17,'Základní list'!$A:$A,0),1)))</f>
        <v>1090</v>
      </c>
      <c r="H17" s="34">
        <f>IF($F17="","",INDEX('1. závod'!$A:$X,$F17+5,INDEX('Základní list'!$B:$B,MATCH($E17,'Základní list'!$A:$A,0),1)+2))</f>
        <v>1</v>
      </c>
      <c r="I17" s="191">
        <f>IF(ISBLANK($F17),"",SUM(G17:G19))</f>
        <v>4650</v>
      </c>
      <c r="J17" s="191">
        <f>IF(ISBLANK($F17),"",SUM(H17:H19))</f>
        <v>6</v>
      </c>
      <c r="K17" s="162">
        <f>IF(ISBLANK($F17),"",RANK(J17,J:J,1))</f>
        <v>1</v>
      </c>
      <c r="L17" s="101">
        <f t="shared" si="0"/>
        <v>2289</v>
      </c>
      <c r="M17" s="32" t="str">
        <f t="shared" si="1"/>
        <v>Vávra Jiří</v>
      </c>
      <c r="N17" s="33" t="s">
        <v>44</v>
      </c>
      <c r="O17" s="34">
        <v>8</v>
      </c>
      <c r="P17" s="35">
        <f>IF($O17="","",INDEX('2. závod'!$A:$AJ,$O17+5,INDEX('Základní list'!$B:$B,MATCH($N17,'Základní list'!$A:$A,0),1)))</f>
        <v>1440</v>
      </c>
      <c r="Q17" s="34">
        <f>IF($O17="","",INDEX('2. závod'!$A:$AJ,$O17+5,INDEX('Základní list'!$B:$B,MATCH($N17,'Základní list'!$A:$A,0),1)+2))</f>
        <v>6</v>
      </c>
      <c r="R17" s="182">
        <f>IF(ISBLANK($O17),"",SUM(P17:P19))</f>
        <v>5390</v>
      </c>
      <c r="S17" s="182">
        <f>IF(ISBLANK($O17),"",SUM(Q17:Q19))</f>
        <v>15</v>
      </c>
      <c r="T17" s="188">
        <f>IF(ISBLANK($O17),"",RANK(S17,S:S,1))</f>
        <v>7</v>
      </c>
      <c r="U17" s="125" t="str">
        <f t="shared" si="2"/>
        <v>A2</v>
      </c>
      <c r="V17" s="125" t="str">
        <f t="shared" si="3"/>
        <v>D8</v>
      </c>
      <c r="W17" s="117" t="str">
        <f>IF(ISBLANK(B17),"",B17)</f>
        <v>MILO Feeder Team</v>
      </c>
      <c r="X17" s="185">
        <f>IF(ISBLANK($O17),"",SUM(I17,R17))</f>
        <v>10040</v>
      </c>
      <c r="Y17" s="182">
        <f>IF(ISBLANK($O17),"",SUM(S17,J17))</f>
        <v>21</v>
      </c>
      <c r="Z17" s="188">
        <v>4</v>
      </c>
      <c r="AB17" s="126"/>
      <c r="AC17" s="126"/>
      <c r="AD17" s="126"/>
      <c r="AE17" s="110"/>
      <c r="AF17" s="126"/>
      <c r="AG17" s="110"/>
      <c r="AH17" s="126"/>
      <c r="AI17" s="110"/>
      <c r="AJ17" s="126"/>
      <c r="AK17" s="110"/>
      <c r="AL17" s="126"/>
      <c r="AM17" s="110"/>
      <c r="AN17" s="126"/>
      <c r="AO17" s="110"/>
      <c r="AP17" s="126"/>
      <c r="AQ17" s="110"/>
      <c r="AR17" s="126"/>
      <c r="AS17" s="110"/>
      <c r="AT17" s="126"/>
      <c r="AU17" s="110"/>
      <c r="AV17" s="126"/>
      <c r="AW17" s="110"/>
      <c r="AX17" s="126"/>
      <c r="AY17" s="110"/>
      <c r="AZ17" s="126"/>
      <c r="BA17" s="110"/>
      <c r="BB17" s="126"/>
      <c r="BC17" s="110"/>
    </row>
    <row r="18" spans="1:55" s="118" customFormat="1" ht="25.5" customHeight="1">
      <c r="A18" s="229"/>
      <c r="B18" s="231"/>
      <c r="C18" s="102">
        <v>2255</v>
      </c>
      <c r="D18" s="36" t="s">
        <v>169</v>
      </c>
      <c r="E18" s="37" t="s">
        <v>43</v>
      </c>
      <c r="F18" s="38">
        <v>7</v>
      </c>
      <c r="G18" s="39">
        <f>IF($F18="","",INDEX('1. závod'!$A:$X,$F18+5,INDEX('Základní list'!$B:$B,MATCH($E18,'Základní list'!$A:$A,0),1)))</f>
        <v>3160</v>
      </c>
      <c r="H18" s="44">
        <f>IF($F18="","",INDEX('1. závod'!$A:$X,$F18+5,INDEX('Základní list'!$B:$B,MATCH($E18,'Základní list'!$A:$A,0),1)+2))</f>
        <v>3</v>
      </c>
      <c r="I18" s="206"/>
      <c r="J18" s="206"/>
      <c r="K18" s="163"/>
      <c r="L18" s="102">
        <f t="shared" si="0"/>
        <v>2255</v>
      </c>
      <c r="M18" s="36" t="str">
        <f t="shared" si="1"/>
        <v>Mihálik Boris</v>
      </c>
      <c r="N18" s="37" t="s">
        <v>78</v>
      </c>
      <c r="O18" s="38">
        <v>12</v>
      </c>
      <c r="P18" s="39">
        <f>IF($O18="","",INDEX('2. závod'!$A:$AJ,$O18+5,INDEX('Základní list'!$B:$B,MATCH($N18,'Základní list'!$A:$A,0),1)))</f>
        <v>2190</v>
      </c>
      <c r="Q18" s="44">
        <f>IF($O18="","",INDEX('2. závod'!$A:$AJ,$O18+5,INDEX('Základní list'!$B:$B,MATCH($N18,'Základní list'!$A:$A,0),1)+2))</f>
        <v>3</v>
      </c>
      <c r="R18" s="183"/>
      <c r="S18" s="183"/>
      <c r="T18" s="189"/>
      <c r="U18" s="125" t="str">
        <f t="shared" si="2"/>
        <v>C7</v>
      </c>
      <c r="V18" s="125" t="str">
        <f t="shared" si="3"/>
        <v>E12</v>
      </c>
      <c r="W18" s="117" t="str">
        <f>IF(ISBLANK(B17),"",B17)</f>
        <v>MILO Feeder Team</v>
      </c>
      <c r="X18" s="186"/>
      <c r="Y18" s="183"/>
      <c r="Z18" s="189"/>
      <c r="AB18" s="126"/>
      <c r="AC18" s="126"/>
      <c r="AD18" s="126"/>
      <c r="AE18" s="110"/>
      <c r="AF18" s="126"/>
      <c r="AG18" s="110"/>
      <c r="AH18" s="126"/>
      <c r="AI18" s="110"/>
      <c r="AJ18" s="126"/>
      <c r="AK18" s="110"/>
      <c r="AL18" s="126"/>
      <c r="AM18" s="110"/>
      <c r="AN18" s="126"/>
      <c r="AO18" s="110"/>
      <c r="AP18" s="126"/>
      <c r="AQ18" s="110"/>
      <c r="AR18" s="126"/>
      <c r="AS18" s="110"/>
      <c r="AT18" s="126"/>
      <c r="AU18" s="110"/>
      <c r="AV18" s="126"/>
      <c r="AW18" s="110"/>
      <c r="AX18" s="126"/>
      <c r="AY18" s="110"/>
      <c r="AZ18" s="126"/>
      <c r="BA18" s="110"/>
      <c r="BB18" s="126"/>
      <c r="BC18" s="110"/>
    </row>
    <row r="19" spans="1:55" s="118" customFormat="1" ht="25.5" customHeight="1" thickBot="1">
      <c r="A19" s="230"/>
      <c r="B19" s="232"/>
      <c r="C19" s="103">
        <v>2290</v>
      </c>
      <c r="D19" s="40" t="s">
        <v>170</v>
      </c>
      <c r="E19" s="41" t="s">
        <v>78</v>
      </c>
      <c r="F19" s="42">
        <v>3</v>
      </c>
      <c r="G19" s="43">
        <f>IF($F19="","",INDEX('1. závod'!$A:$AJ,$F19+5,INDEX('Základní list'!$B:$B,MATCH($E19,'Základní list'!$A:$A,0),1)))</f>
        <v>400</v>
      </c>
      <c r="H19" s="100">
        <f>IF($F19="","",INDEX('1. závod'!$A:$AJ,$F19+5,INDEX('Základní list'!$B:$B,MATCH($E19,'Základní list'!$A:$A,0),1)+2))</f>
        <v>2</v>
      </c>
      <c r="I19" s="207"/>
      <c r="J19" s="207"/>
      <c r="K19" s="157"/>
      <c r="L19" s="103">
        <f t="shared" si="0"/>
        <v>2290</v>
      </c>
      <c r="M19" s="40" t="str">
        <f t="shared" si="1"/>
        <v>Dorotík Tomáš</v>
      </c>
      <c r="N19" s="41" t="s">
        <v>17</v>
      </c>
      <c r="O19" s="42">
        <v>7</v>
      </c>
      <c r="P19" s="43">
        <f>IF($O19="","",INDEX('2. závod'!$A:$AJ,$O19+5,INDEX('Základní list'!$B:$B,MATCH($N19,'Základní list'!$A:$A,0),1)))</f>
        <v>1760</v>
      </c>
      <c r="Q19" s="100">
        <f>IF($O19="","",INDEX('2. závod'!$A:$AJ,$O19+5,INDEX('Základní list'!$B:$B,MATCH($N19,'Základní list'!$A:$A,0),1)+2))</f>
        <v>6</v>
      </c>
      <c r="R19" s="184"/>
      <c r="S19" s="184"/>
      <c r="T19" s="190"/>
      <c r="U19" s="125" t="str">
        <f t="shared" si="2"/>
        <v>E3</v>
      </c>
      <c r="V19" s="125" t="str">
        <f t="shared" si="3"/>
        <v>A7</v>
      </c>
      <c r="W19" s="117" t="str">
        <f>IF(ISBLANK(B17),"",B17)</f>
        <v>MILO Feeder Team</v>
      </c>
      <c r="X19" s="187"/>
      <c r="Y19" s="184"/>
      <c r="Z19" s="190"/>
      <c r="AB19" s="126"/>
      <c r="AC19" s="126"/>
      <c r="AD19" s="126"/>
      <c r="AE19" s="110"/>
      <c r="AF19" s="126"/>
      <c r="AG19" s="110"/>
      <c r="AH19" s="126"/>
      <c r="AI19" s="110"/>
      <c r="AJ19" s="126"/>
      <c r="AK19" s="110"/>
      <c r="AL19" s="126"/>
      <c r="AM19" s="110"/>
      <c r="AN19" s="126"/>
      <c r="AO19" s="110"/>
      <c r="AP19" s="126"/>
      <c r="AQ19" s="110"/>
      <c r="AR19" s="126"/>
      <c r="AS19" s="110"/>
      <c r="AT19" s="126"/>
      <c r="AU19" s="110"/>
      <c r="AV19" s="126"/>
      <c r="AW19" s="110"/>
      <c r="AX19" s="126"/>
      <c r="AY19" s="110"/>
      <c r="AZ19" s="126"/>
      <c r="BA19" s="110"/>
      <c r="BB19" s="126"/>
      <c r="BC19" s="110"/>
    </row>
    <row r="20" spans="1:55" s="118" customFormat="1" ht="25.5" customHeight="1">
      <c r="A20" s="240">
        <v>23</v>
      </c>
      <c r="B20" s="243" t="s">
        <v>106</v>
      </c>
      <c r="C20" s="134" t="s">
        <v>147</v>
      </c>
      <c r="D20" s="135" t="s">
        <v>138</v>
      </c>
      <c r="E20" s="136" t="s">
        <v>78</v>
      </c>
      <c r="F20" s="137">
        <v>8</v>
      </c>
      <c r="G20" s="138">
        <f>IF($F20="","",INDEX('1. závod'!$A:$AJ,$F20+5,INDEX('Základní list'!$B:$B,MATCH($E20,'Základní list'!$A:$A,0),1)))</f>
        <v>10</v>
      </c>
      <c r="H20" s="137">
        <f>IF($F20="","",INDEX('1. závod'!$A:$AJ,$F20+5,INDEX('Základní list'!$B:$B,MATCH($E20,'Základní list'!$A:$A,0),1)+2))</f>
        <v>6.5</v>
      </c>
      <c r="I20" s="246">
        <f>IF(ISBLANK($F20),"",SUM(G20:G22))</f>
        <v>3735</v>
      </c>
      <c r="J20" s="246">
        <f>IF(ISBLANK($F20),"",SUM(H20:H22))</f>
        <v>12.5</v>
      </c>
      <c r="K20" s="249">
        <f>IF(ISBLANK($F20),"",RANK(J20,J:J,1))</f>
        <v>6</v>
      </c>
      <c r="L20" s="134" t="str">
        <f t="shared" si="0"/>
        <v>N</v>
      </c>
      <c r="M20" s="135" t="str">
        <f t="shared" si="1"/>
        <v>Sládek Petr</v>
      </c>
      <c r="N20" s="136" t="s">
        <v>79</v>
      </c>
      <c r="O20" s="137">
        <v>10</v>
      </c>
      <c r="P20" s="138">
        <f>IF($O20="","",INDEX('2. závod'!$A:$AJ,$O20+5,INDEX('Základní list'!$B:$B,MATCH($N20,'Základní list'!$A:$A,0),1)))</f>
        <v>3490</v>
      </c>
      <c r="Q20" s="137">
        <f>IF($O20="","",INDEX('2. závod'!$A:$AJ,$O20+5,INDEX('Základní list'!$B:$B,MATCH($N20,'Základní list'!$A:$A,0),1)+2))</f>
        <v>3</v>
      </c>
      <c r="R20" s="200">
        <f>IF(ISBLANK($O20),"",SUM(P20:P22))</f>
        <v>18080</v>
      </c>
      <c r="S20" s="200">
        <f>IF(ISBLANK($O20),"",SUM(Q20:Q22))</f>
        <v>12</v>
      </c>
      <c r="T20" s="203">
        <f>IF(ISBLANK($O20),"",RANK(S20,S:S,1))</f>
        <v>2</v>
      </c>
      <c r="U20" s="151" t="str">
        <f t="shared" si="2"/>
        <v>E8</v>
      </c>
      <c r="V20" s="151" t="str">
        <f t="shared" si="3"/>
        <v>F10</v>
      </c>
      <c r="W20" s="152" t="str">
        <f>IF(ISBLANK(B20),"",B20)</f>
        <v>FAPS Feeder Team</v>
      </c>
      <c r="X20" s="197">
        <f>IF(ISBLANK($O20),"",SUM(I20,R20))</f>
        <v>21815</v>
      </c>
      <c r="Y20" s="200">
        <f>IF(ISBLANK($O20),"",SUM(S20,J20))</f>
        <v>24.5</v>
      </c>
      <c r="Z20" s="203">
        <f>IF(ISBLANK($O20),"",RANK(Y20,Y:Y,1))</f>
        <v>5</v>
      </c>
      <c r="AB20" s="119"/>
      <c r="AC20" s="119"/>
      <c r="AD20" s="119"/>
      <c r="AE20" s="120"/>
      <c r="AF20" s="119"/>
      <c r="AG20" s="120"/>
      <c r="AH20" s="119"/>
      <c r="AI20" s="120"/>
      <c r="AJ20" s="119"/>
      <c r="AK20" s="120"/>
      <c r="AL20" s="119"/>
      <c r="AM20" s="120"/>
      <c r="AN20" s="119"/>
      <c r="AO20" s="120"/>
      <c r="AP20" s="119"/>
      <c r="AQ20" s="120"/>
      <c r="AR20" s="119"/>
      <c r="AS20" s="120"/>
      <c r="AT20" s="119"/>
      <c r="AU20" s="120"/>
      <c r="AV20" s="119"/>
      <c r="AW20" s="120"/>
      <c r="AX20" s="119"/>
      <c r="AY20" s="120"/>
      <c r="AZ20" s="119"/>
      <c r="BA20" s="120"/>
      <c r="BB20" s="119"/>
      <c r="BC20" s="120"/>
    </row>
    <row r="21" spans="1:55" s="118" customFormat="1" ht="25.5" customHeight="1">
      <c r="A21" s="241"/>
      <c r="B21" s="244"/>
      <c r="C21" s="139">
        <v>82</v>
      </c>
      <c r="D21" s="140" t="s">
        <v>139</v>
      </c>
      <c r="E21" s="141" t="s">
        <v>17</v>
      </c>
      <c r="F21" s="142">
        <v>13</v>
      </c>
      <c r="G21" s="143">
        <f>IF($F21="","",INDEX('1. závod'!$A:$X,$F21+5,INDEX('Základní list'!$B:$B,MATCH($E21,'Základní list'!$A:$A,0),1)))</f>
        <v>1045</v>
      </c>
      <c r="H21" s="144">
        <f>IF($F21="","",INDEX('1. závod'!$A:$X,$F21+5,INDEX('Základní list'!$B:$B,MATCH($E21,'Základní list'!$A:$A,0),1)+2))</f>
        <v>2</v>
      </c>
      <c r="I21" s="247"/>
      <c r="J21" s="247"/>
      <c r="K21" s="250"/>
      <c r="L21" s="139">
        <f t="shared" si="0"/>
        <v>82</v>
      </c>
      <c r="M21" s="140" t="str">
        <f t="shared" si="1"/>
        <v>Juřík Milan</v>
      </c>
      <c r="N21" s="141" t="s">
        <v>17</v>
      </c>
      <c r="O21" s="142">
        <v>2</v>
      </c>
      <c r="P21" s="143">
        <f>IF($O21="","",INDEX('2. závod'!$A:$AJ,$O21+5,INDEX('Základní list'!$B:$B,MATCH($N21,'Základní list'!$A:$A,0),1)))</f>
        <v>12300</v>
      </c>
      <c r="Q21" s="144">
        <f>IF($O21="","",INDEX('2. závod'!$A:$AJ,$O21+5,INDEX('Základní list'!$B:$B,MATCH($N21,'Základní list'!$A:$A,0),1)+2))</f>
        <v>1</v>
      </c>
      <c r="R21" s="201"/>
      <c r="S21" s="201"/>
      <c r="T21" s="204"/>
      <c r="U21" s="151" t="str">
        <f t="shared" si="2"/>
        <v>A13</v>
      </c>
      <c r="V21" s="151" t="str">
        <f t="shared" si="3"/>
        <v>A2</v>
      </c>
      <c r="W21" s="152" t="str">
        <f>IF(ISBLANK(B20),"",B20)</f>
        <v>FAPS Feeder Team</v>
      </c>
      <c r="X21" s="198"/>
      <c r="Y21" s="201"/>
      <c r="Z21" s="204"/>
      <c r="AB21" s="119"/>
      <c r="AC21" s="119"/>
      <c r="AD21" s="119"/>
      <c r="AE21" s="120"/>
      <c r="AF21" s="119"/>
      <c r="AG21" s="120"/>
      <c r="AH21" s="119"/>
      <c r="AI21" s="120"/>
      <c r="AJ21" s="119"/>
      <c r="AK21" s="120"/>
      <c r="AL21" s="119"/>
      <c r="AM21" s="120"/>
      <c r="AN21" s="119"/>
      <c r="AO21" s="120"/>
      <c r="AP21" s="119"/>
      <c r="AQ21" s="120"/>
      <c r="AR21" s="119"/>
      <c r="AS21" s="120"/>
      <c r="AT21" s="119"/>
      <c r="AU21" s="120"/>
      <c r="AV21" s="119"/>
      <c r="AW21" s="120"/>
      <c r="AX21" s="119"/>
      <c r="AY21" s="120"/>
      <c r="AZ21" s="119"/>
      <c r="BA21" s="120"/>
      <c r="BB21" s="119"/>
      <c r="BC21" s="120"/>
    </row>
    <row r="22" spans="1:55" s="118" customFormat="1" ht="25.5" customHeight="1" thickBot="1">
      <c r="A22" s="242"/>
      <c r="B22" s="245"/>
      <c r="C22" s="145">
        <v>2534</v>
      </c>
      <c r="D22" s="146" t="s">
        <v>140</v>
      </c>
      <c r="E22" s="147" t="s">
        <v>43</v>
      </c>
      <c r="F22" s="148">
        <v>11</v>
      </c>
      <c r="G22" s="149">
        <f>IF($F22="","",INDEX('1. závod'!$A:$X,$F22+5,INDEX('Základní list'!$B:$B,MATCH($E22,'Základní list'!$A:$A,0),1)))</f>
        <v>2680</v>
      </c>
      <c r="H22" s="150">
        <f>IF($F22="","",INDEX('1. závod'!$A:$X,$F22+5,INDEX('Základní list'!$B:$B,MATCH($E22,'Základní list'!$A:$A,0),1)+2))</f>
        <v>4</v>
      </c>
      <c r="I22" s="248"/>
      <c r="J22" s="248"/>
      <c r="K22" s="251"/>
      <c r="L22" s="145">
        <f t="shared" si="0"/>
        <v>2534</v>
      </c>
      <c r="M22" s="146" t="str">
        <f t="shared" si="1"/>
        <v>Staněk Karel</v>
      </c>
      <c r="N22" s="147" t="s">
        <v>43</v>
      </c>
      <c r="O22" s="148">
        <v>6</v>
      </c>
      <c r="P22" s="149">
        <f>IF($O22="","",INDEX('2. závod'!$A:$AJ,$O22+5,INDEX('Základní list'!$B:$B,MATCH($N22,'Základní list'!$A:$A,0),1)))</f>
        <v>2290</v>
      </c>
      <c r="Q22" s="150">
        <f>IF($O22="","",INDEX('2. závod'!$A:$AJ,$O22+5,INDEX('Základní list'!$B:$B,MATCH($N22,'Základní list'!$A:$A,0),1)+2))</f>
        <v>8</v>
      </c>
      <c r="R22" s="202"/>
      <c r="S22" s="202"/>
      <c r="T22" s="205"/>
      <c r="U22" s="151" t="str">
        <f t="shared" si="2"/>
        <v>C11</v>
      </c>
      <c r="V22" s="151" t="str">
        <f t="shared" si="3"/>
        <v>C6</v>
      </c>
      <c r="W22" s="152" t="str">
        <f>IF(ISBLANK(B20),"",B20)</f>
        <v>FAPS Feeder Team</v>
      </c>
      <c r="X22" s="199"/>
      <c r="Y22" s="202"/>
      <c r="Z22" s="205"/>
      <c r="AB22" s="119"/>
      <c r="AC22" s="119"/>
      <c r="AD22" s="119"/>
      <c r="AE22" s="120"/>
      <c r="AF22" s="119"/>
      <c r="AG22" s="120"/>
      <c r="AH22" s="119"/>
      <c r="AI22" s="120"/>
      <c r="AJ22" s="119"/>
      <c r="AK22" s="120"/>
      <c r="AL22" s="119"/>
      <c r="AM22" s="120"/>
      <c r="AN22" s="119"/>
      <c r="AO22" s="120"/>
      <c r="AP22" s="119"/>
      <c r="AQ22" s="120"/>
      <c r="AR22" s="119"/>
      <c r="AS22" s="120"/>
      <c r="AT22" s="119"/>
      <c r="AU22" s="120"/>
      <c r="AV22" s="119"/>
      <c r="AW22" s="120"/>
      <c r="AX22" s="119"/>
      <c r="AY22" s="120"/>
      <c r="AZ22" s="119"/>
      <c r="BA22" s="120"/>
      <c r="BB22" s="119"/>
      <c r="BC22" s="120"/>
    </row>
    <row r="23" spans="1:55" s="118" customFormat="1" ht="25.5" customHeight="1">
      <c r="A23" s="240">
        <v>25</v>
      </c>
      <c r="B23" s="243" t="s">
        <v>108</v>
      </c>
      <c r="C23" s="134">
        <v>2284</v>
      </c>
      <c r="D23" s="135" t="s">
        <v>141</v>
      </c>
      <c r="E23" s="136" t="s">
        <v>44</v>
      </c>
      <c r="F23" s="137">
        <v>1</v>
      </c>
      <c r="G23" s="138">
        <f>IF($F23="","",INDEX('1. závod'!$A:$X,$F23+5,INDEX('Základní list'!$B:$B,MATCH($E23,'Základní list'!$A:$A,0),1)))</f>
        <v>1380</v>
      </c>
      <c r="H23" s="137">
        <f>IF($F23="","",INDEX('1. závod'!$A:$X,$F23+5,INDEX('Základní list'!$B:$B,MATCH($E23,'Základní list'!$A:$A,0),1)+2))</f>
        <v>1</v>
      </c>
      <c r="I23" s="246">
        <f>IF(ISBLANK($F23),"",SUM(G23:G25))</f>
        <v>2520</v>
      </c>
      <c r="J23" s="246">
        <f>IF(ISBLANK($F23),"",SUM(H23:H25))</f>
        <v>10</v>
      </c>
      <c r="K23" s="249">
        <f>IF(ISBLANK($F23),"",RANK(J23,J:J,1))</f>
        <v>5</v>
      </c>
      <c r="L23" s="134">
        <f t="shared" si="0"/>
        <v>2284</v>
      </c>
      <c r="M23" s="135" t="str">
        <f t="shared" si="1"/>
        <v>Janečka Martin</v>
      </c>
      <c r="N23" s="136" t="s">
        <v>44</v>
      </c>
      <c r="O23" s="137">
        <v>12</v>
      </c>
      <c r="P23" s="138">
        <f>IF($O23="","",INDEX('2. závod'!$A:$AJ,$O23+5,INDEX('Základní list'!$B:$B,MATCH($N23,'Základní list'!$A:$A,0),1)))</f>
        <v>3880</v>
      </c>
      <c r="Q23" s="137">
        <f>IF($O23="","",INDEX('2. závod'!$A:$AJ,$O23+5,INDEX('Základní list'!$B:$B,MATCH($N23,'Základní list'!$A:$A,0),1)+2))</f>
        <v>1</v>
      </c>
      <c r="R23" s="200">
        <f>IF(ISBLANK($O23),"",SUM(P23:P25))</f>
        <v>5120</v>
      </c>
      <c r="S23" s="200">
        <f>IF(ISBLANK($O23),"",SUM(Q23:Q25))</f>
        <v>19</v>
      </c>
      <c r="T23" s="203">
        <f>IF(ISBLANK($O23),"",RANK(S23,S:S,1))</f>
        <v>11</v>
      </c>
      <c r="U23" s="151" t="str">
        <f t="shared" si="2"/>
        <v>D1</v>
      </c>
      <c r="V23" s="151" t="str">
        <f t="shared" si="3"/>
        <v>D12</v>
      </c>
      <c r="W23" s="152" t="str">
        <f>IF(ISBLANK(B23),"",B23)</f>
        <v>GB Fishing sport Team - SEMA</v>
      </c>
      <c r="X23" s="197">
        <f>IF(ISBLANK($O23),"",SUM(I23,R23))</f>
        <v>7640</v>
      </c>
      <c r="Y23" s="200">
        <f>IF(ISBLANK($O23),"",SUM(S23,J23))</f>
        <v>29</v>
      </c>
      <c r="Z23" s="203">
        <f>IF(ISBLANK($O23),"",RANK(Y23,Y:Y,1))</f>
        <v>6</v>
      </c>
      <c r="AB23" s="119"/>
      <c r="AC23" s="119"/>
      <c r="AD23" s="119"/>
      <c r="AE23" s="120"/>
      <c r="AF23" s="119"/>
      <c r="AG23" s="120"/>
      <c r="AH23" s="119"/>
      <c r="AI23" s="120"/>
      <c r="AJ23" s="119"/>
      <c r="AK23" s="120"/>
      <c r="AL23" s="119"/>
      <c r="AM23" s="120"/>
      <c r="AN23" s="119"/>
      <c r="AO23" s="120"/>
      <c r="AP23" s="119"/>
      <c r="AQ23" s="120"/>
      <c r="AR23" s="119"/>
      <c r="AS23" s="120"/>
      <c r="AT23" s="119"/>
      <c r="AU23" s="120"/>
      <c r="AV23" s="119"/>
      <c r="AW23" s="120"/>
      <c r="AX23" s="119"/>
      <c r="AY23" s="120"/>
      <c r="AZ23" s="119"/>
      <c r="BA23" s="120"/>
      <c r="BB23" s="119"/>
      <c r="BC23" s="120"/>
    </row>
    <row r="24" spans="1:55" s="118" customFormat="1" ht="25.5" customHeight="1">
      <c r="A24" s="241"/>
      <c r="B24" s="244"/>
      <c r="C24" s="139">
        <v>2392</v>
      </c>
      <c r="D24" s="140" t="s">
        <v>142</v>
      </c>
      <c r="E24" s="141" t="s">
        <v>17</v>
      </c>
      <c r="F24" s="142">
        <v>3</v>
      </c>
      <c r="G24" s="143">
        <f>IF($F24="","",INDEX('1. závod'!$A:$X,$F24+5,INDEX('Základní list'!$B:$B,MATCH($E24,'Základní list'!$A:$A,0),1)))</f>
        <v>860</v>
      </c>
      <c r="H24" s="144">
        <f>IF($F24="","",INDEX('1. závod'!$A:$X,$F24+5,INDEX('Základní list'!$B:$B,MATCH($E24,'Základní list'!$A:$A,0),1)+2))</f>
        <v>3</v>
      </c>
      <c r="I24" s="247"/>
      <c r="J24" s="247"/>
      <c r="K24" s="250"/>
      <c r="L24" s="139">
        <f t="shared" si="0"/>
        <v>2392</v>
      </c>
      <c r="M24" s="140" t="str">
        <f t="shared" si="1"/>
        <v>Plachý Vladimír</v>
      </c>
      <c r="N24" s="141" t="s">
        <v>79</v>
      </c>
      <c r="O24" s="142">
        <v>8</v>
      </c>
      <c r="P24" s="143">
        <f>IF($O24="","",INDEX('2. závod'!$A:$AJ,$O24+5,INDEX('Základní list'!$B:$B,MATCH($N24,'Základní list'!$A:$A,0),1)))</f>
        <v>390</v>
      </c>
      <c r="Q24" s="144">
        <f>IF($O24="","",INDEX('2. závod'!$A:$AJ,$O24+5,INDEX('Základní list'!$B:$B,MATCH($N24,'Základní list'!$A:$A,0),1)+2))</f>
        <v>10</v>
      </c>
      <c r="R24" s="201"/>
      <c r="S24" s="201"/>
      <c r="T24" s="204"/>
      <c r="U24" s="151" t="str">
        <f t="shared" si="2"/>
        <v>A3</v>
      </c>
      <c r="V24" s="151" t="str">
        <f t="shared" si="3"/>
        <v>F8</v>
      </c>
      <c r="W24" s="152" t="str">
        <f>IF(ISBLANK(B23),"",B23)</f>
        <v>GB Fishing sport Team - SEMA</v>
      </c>
      <c r="X24" s="198"/>
      <c r="Y24" s="201"/>
      <c r="Z24" s="204"/>
      <c r="AB24" s="119"/>
      <c r="AC24" s="119"/>
      <c r="AD24" s="119"/>
      <c r="AE24" s="120"/>
      <c r="AF24" s="119"/>
      <c r="AG24" s="120"/>
      <c r="AH24" s="119"/>
      <c r="AI24" s="120"/>
      <c r="AJ24" s="119"/>
      <c r="AK24" s="120"/>
      <c r="AL24" s="119"/>
      <c r="AM24" s="120"/>
      <c r="AN24" s="119"/>
      <c r="AO24" s="120"/>
      <c r="AP24" s="119"/>
      <c r="AQ24" s="120"/>
      <c r="AR24" s="119"/>
      <c r="AS24" s="120"/>
      <c r="AT24" s="119"/>
      <c r="AU24" s="120"/>
      <c r="AV24" s="119"/>
      <c r="AW24" s="120"/>
      <c r="AX24" s="119"/>
      <c r="AY24" s="120"/>
      <c r="AZ24" s="119"/>
      <c r="BA24" s="120"/>
      <c r="BB24" s="119"/>
      <c r="BC24" s="120"/>
    </row>
    <row r="25" spans="1:55" s="118" customFormat="1" ht="25.5" customHeight="1" thickBot="1">
      <c r="A25" s="242"/>
      <c r="B25" s="245"/>
      <c r="C25" s="145">
        <v>2123</v>
      </c>
      <c r="D25" s="146" t="s">
        <v>143</v>
      </c>
      <c r="E25" s="147" t="s">
        <v>42</v>
      </c>
      <c r="F25" s="148">
        <v>13</v>
      </c>
      <c r="G25" s="149">
        <f>IF($F25="","",INDEX('1. závod'!$A:$X,$F25+5,INDEX('Základní list'!$B:$B,MATCH($E25,'Základní list'!$A:$A,0),1)))</f>
        <v>280</v>
      </c>
      <c r="H25" s="150">
        <f>IF($F25="","",INDEX('1. závod'!$A:$X,$F25+5,INDEX('Základní list'!$B:$B,MATCH($E25,'Základní list'!$A:$A,0),1)+2))</f>
        <v>6</v>
      </c>
      <c r="I25" s="248"/>
      <c r="J25" s="248"/>
      <c r="K25" s="251"/>
      <c r="L25" s="145">
        <f t="shared" si="0"/>
        <v>2123</v>
      </c>
      <c r="M25" s="146" t="str">
        <f t="shared" si="1"/>
        <v>Jurka Jiří</v>
      </c>
      <c r="N25" s="147" t="s">
        <v>17</v>
      </c>
      <c r="O25" s="148">
        <v>12</v>
      </c>
      <c r="P25" s="149">
        <f>IF($O25="","",INDEX('2. závod'!$A:$AJ,$O25+5,INDEX('Základní list'!$B:$B,MATCH($N25,'Základní list'!$A:$A,0),1)))</f>
        <v>850</v>
      </c>
      <c r="Q25" s="150">
        <f>IF($O25="","",INDEX('2. závod'!$A:$AJ,$O25+5,INDEX('Základní list'!$B:$B,MATCH($N25,'Základní list'!$A:$A,0),1)+2))</f>
        <v>8</v>
      </c>
      <c r="R25" s="202"/>
      <c r="S25" s="202"/>
      <c r="T25" s="205"/>
      <c r="U25" s="151" t="str">
        <f t="shared" si="2"/>
        <v>B13</v>
      </c>
      <c r="V25" s="151" t="str">
        <f t="shared" si="3"/>
        <v>A12</v>
      </c>
      <c r="W25" s="152" t="str">
        <f>IF(ISBLANK(B23),"",B23)</f>
        <v>GB Fishing sport Team - SEMA</v>
      </c>
      <c r="X25" s="199"/>
      <c r="Y25" s="202"/>
      <c r="Z25" s="205"/>
      <c r="AB25" s="119"/>
      <c r="AC25" s="119"/>
      <c r="AD25" s="119"/>
      <c r="AE25" s="120"/>
      <c r="AF25" s="119"/>
      <c r="AG25" s="120"/>
      <c r="AH25" s="119"/>
      <c r="AI25" s="120"/>
      <c r="AJ25" s="119"/>
      <c r="AK25" s="120"/>
      <c r="AL25" s="119"/>
      <c r="AM25" s="120"/>
      <c r="AN25" s="119"/>
      <c r="AO25" s="120"/>
      <c r="AP25" s="119"/>
      <c r="AQ25" s="120"/>
      <c r="AR25" s="119"/>
      <c r="AS25" s="120"/>
      <c r="AT25" s="119"/>
      <c r="AU25" s="120"/>
      <c r="AV25" s="119"/>
      <c r="AW25" s="120"/>
      <c r="AX25" s="119"/>
      <c r="AY25" s="120"/>
      <c r="AZ25" s="119"/>
      <c r="BA25" s="120"/>
      <c r="BB25" s="119"/>
      <c r="BC25" s="120"/>
    </row>
    <row r="26" spans="1:55" s="118" customFormat="1" ht="25.5" customHeight="1">
      <c r="A26" s="240">
        <v>13</v>
      </c>
      <c r="B26" s="243" t="s">
        <v>98</v>
      </c>
      <c r="C26" s="134">
        <v>2263</v>
      </c>
      <c r="D26" s="135" t="s">
        <v>188</v>
      </c>
      <c r="E26" s="136" t="s">
        <v>78</v>
      </c>
      <c r="F26" s="137">
        <v>1</v>
      </c>
      <c r="G26" s="138">
        <f>IF($F26="","",INDEX('1. závod'!$A:$AJ,$F26+5,INDEX('Základní list'!$B:$B,MATCH($E26,'Základní list'!$A:$A,0),1)))</f>
        <v>540</v>
      </c>
      <c r="H26" s="137">
        <f>IF($F26="","",INDEX('1. závod'!$A:$AJ,$F26+5,INDEX('Základní list'!$B:$B,MATCH($E26,'Základní list'!$A:$A,0),1)+2))</f>
        <v>1</v>
      </c>
      <c r="I26" s="246">
        <f>IF(ISBLANK($F26),"",SUM(G26:G28))</f>
        <v>2960</v>
      </c>
      <c r="J26" s="246">
        <f>IF(ISBLANK($F26),"",SUM(H26:H28))</f>
        <v>14</v>
      </c>
      <c r="K26" s="249">
        <f>IF(ISBLANK($F26),"",RANK(J26,J:J,1))</f>
        <v>7</v>
      </c>
      <c r="L26" s="134">
        <f t="shared" si="0"/>
        <v>2263</v>
      </c>
      <c r="M26" s="135" t="str">
        <f t="shared" si="1"/>
        <v>Kabourek Václav</v>
      </c>
      <c r="N26" s="136" t="s">
        <v>78</v>
      </c>
      <c r="O26" s="137">
        <v>1</v>
      </c>
      <c r="P26" s="138">
        <f>IF($O26="","",INDEX('2. závod'!$A:$AJ,$O26+5,INDEX('Základní list'!$B:$B,MATCH($N26,'Základní list'!$A:$A,0),1)))</f>
        <v>2690</v>
      </c>
      <c r="Q26" s="137">
        <f>IF($O26="","",INDEX('2. závod'!$A:$AJ,$O26+5,INDEX('Základní list'!$B:$B,MATCH($N26,'Základní list'!$A:$A,0),1)+2))</f>
        <v>1</v>
      </c>
      <c r="R26" s="200">
        <f>IF(ISBLANK($O26),"",SUM(P26:P28))</f>
        <v>9130</v>
      </c>
      <c r="S26" s="200">
        <f>IF(ISBLANK($O26),"",SUM(Q26:Q28))</f>
        <v>16</v>
      </c>
      <c r="T26" s="203">
        <f>IF(ISBLANK($O26),"",RANK(S26,S:S,1))</f>
        <v>8</v>
      </c>
      <c r="U26" s="151" t="str">
        <f t="shared" si="2"/>
        <v>E1</v>
      </c>
      <c r="V26" s="151" t="str">
        <f t="shared" si="3"/>
        <v>E1</v>
      </c>
      <c r="W26" s="152" t="str">
        <f>IF(ISBLANK(B26),"",B26)</f>
        <v>Royal Bait Feeder Team</v>
      </c>
      <c r="X26" s="197">
        <f>IF(ISBLANK($O26),"",SUM(I26,R26))</f>
        <v>12090</v>
      </c>
      <c r="Y26" s="200">
        <f>IF(ISBLANK($O26),"",SUM(S26,J26))</f>
        <v>30</v>
      </c>
      <c r="Z26" s="203">
        <f>IF(ISBLANK($O26),"",RANK(Y26,Y:Y,1))</f>
        <v>7</v>
      </c>
      <c r="AB26" s="126"/>
      <c r="AC26" s="126"/>
      <c r="AD26" s="126"/>
      <c r="AE26" s="110"/>
      <c r="AF26" s="126"/>
      <c r="AG26" s="110"/>
      <c r="AH26" s="126"/>
      <c r="AI26" s="110"/>
      <c r="AJ26" s="126"/>
      <c r="AK26" s="110"/>
      <c r="AL26" s="126"/>
      <c r="AM26" s="110"/>
      <c r="AN26" s="126"/>
      <c r="AO26" s="110"/>
      <c r="AP26" s="126"/>
      <c r="AQ26" s="110"/>
      <c r="AR26" s="126"/>
      <c r="AS26" s="110"/>
      <c r="AT26" s="126"/>
      <c r="AU26" s="110"/>
      <c r="AV26" s="126"/>
      <c r="AW26" s="110"/>
      <c r="AX26" s="126"/>
      <c r="AY26" s="110"/>
      <c r="AZ26" s="126"/>
      <c r="BA26" s="110"/>
      <c r="BB26" s="126"/>
      <c r="BC26" s="110"/>
    </row>
    <row r="27" spans="1:55" s="118" customFormat="1" ht="25.5" customHeight="1">
      <c r="A27" s="241"/>
      <c r="B27" s="244"/>
      <c r="C27" s="139">
        <v>2258</v>
      </c>
      <c r="D27" s="140" t="s">
        <v>189</v>
      </c>
      <c r="E27" s="141" t="s">
        <v>43</v>
      </c>
      <c r="F27" s="142">
        <v>13</v>
      </c>
      <c r="G27" s="143">
        <f>IF($F27="","",INDEX('1. závod'!$A:$X,$F27+5,INDEX('Základní list'!$B:$B,MATCH($E27,'Základní list'!$A:$A,0),1)))</f>
        <v>2180</v>
      </c>
      <c r="H27" s="144">
        <f>IF($F27="","",INDEX('1. závod'!$A:$X,$F27+5,INDEX('Základní list'!$B:$B,MATCH($E27,'Základní list'!$A:$A,0),1)+2))</f>
        <v>6</v>
      </c>
      <c r="I27" s="247"/>
      <c r="J27" s="247"/>
      <c r="K27" s="250"/>
      <c r="L27" s="139">
        <f t="shared" si="0"/>
        <v>2258</v>
      </c>
      <c r="M27" s="140" t="str">
        <f t="shared" si="1"/>
        <v>Lacina David</v>
      </c>
      <c r="N27" s="141" t="s">
        <v>42</v>
      </c>
      <c r="O27" s="142">
        <v>4</v>
      </c>
      <c r="P27" s="143">
        <f>IF($O27="","",INDEX('2. závod'!$A:$AJ,$O27+5,INDEX('Základní list'!$B:$B,MATCH($N27,'Základní list'!$A:$A,0),1)))</f>
        <v>5000</v>
      </c>
      <c r="Q27" s="144">
        <f>IF($O27="","",INDEX('2. závod'!$A:$AJ,$O27+5,INDEX('Základní list'!$B:$B,MATCH($N27,'Základní list'!$A:$A,0),1)+2))</f>
        <v>4</v>
      </c>
      <c r="R27" s="201"/>
      <c r="S27" s="201"/>
      <c r="T27" s="204"/>
      <c r="U27" s="151" t="str">
        <f t="shared" si="2"/>
        <v>C13</v>
      </c>
      <c r="V27" s="151" t="str">
        <f t="shared" si="3"/>
        <v>B4</v>
      </c>
      <c r="W27" s="152" t="str">
        <f>IF(ISBLANK(B26),"",B26)</f>
        <v>Royal Bait Feeder Team</v>
      </c>
      <c r="X27" s="198"/>
      <c r="Y27" s="201"/>
      <c r="Z27" s="204"/>
      <c r="AB27" s="126"/>
      <c r="AC27" s="126"/>
      <c r="AD27" s="126"/>
      <c r="AE27" s="110"/>
      <c r="AF27" s="126"/>
      <c r="AG27" s="110"/>
      <c r="AH27" s="126"/>
      <c r="AI27" s="110"/>
      <c r="AJ27" s="126"/>
      <c r="AK27" s="110"/>
      <c r="AL27" s="126"/>
      <c r="AM27" s="110"/>
      <c r="AN27" s="126"/>
      <c r="AO27" s="110"/>
      <c r="AP27" s="126"/>
      <c r="AQ27" s="110"/>
      <c r="AR27" s="126"/>
      <c r="AS27" s="110"/>
      <c r="AT27" s="126"/>
      <c r="AU27" s="110"/>
      <c r="AV27" s="126"/>
      <c r="AW27" s="110"/>
      <c r="AX27" s="126"/>
      <c r="AY27" s="110"/>
      <c r="AZ27" s="126"/>
      <c r="BA27" s="110"/>
      <c r="BB27" s="126"/>
      <c r="BC27" s="110"/>
    </row>
    <row r="28" spans="1:55" s="118" customFormat="1" ht="25.5" customHeight="1" thickBot="1">
      <c r="A28" s="242"/>
      <c r="B28" s="245"/>
      <c r="C28" s="145">
        <v>2393</v>
      </c>
      <c r="D28" s="146" t="s">
        <v>190</v>
      </c>
      <c r="E28" s="147" t="s">
        <v>42</v>
      </c>
      <c r="F28" s="148">
        <v>10</v>
      </c>
      <c r="G28" s="149">
        <f>IF($F28="","",INDEX('1. závod'!$A:$X,$F28+5,INDEX('Základní list'!$B:$B,MATCH($E28,'Základní list'!$A:$A,0),1)))</f>
        <v>240</v>
      </c>
      <c r="H28" s="150">
        <f>IF($F28="","",INDEX('1. závod'!$A:$X,$F28+5,INDEX('Základní list'!$B:$B,MATCH($E28,'Základní list'!$A:$A,0),1)+2))</f>
        <v>7</v>
      </c>
      <c r="I28" s="248"/>
      <c r="J28" s="248"/>
      <c r="K28" s="251"/>
      <c r="L28" s="145">
        <f t="shared" si="0"/>
        <v>2393</v>
      </c>
      <c r="M28" s="146" t="str">
        <f t="shared" si="1"/>
        <v>Vlček Zdeněk</v>
      </c>
      <c r="N28" s="147" t="s">
        <v>43</v>
      </c>
      <c r="O28" s="148">
        <v>10</v>
      </c>
      <c r="P28" s="149">
        <f>IF($O28="","",INDEX('2. závod'!$A:$AJ,$O28+5,INDEX('Základní list'!$B:$B,MATCH($N28,'Základní list'!$A:$A,0),1)))</f>
        <v>1440</v>
      </c>
      <c r="Q28" s="150">
        <f>IF($O28="","",INDEX('2. závod'!$A:$AJ,$O28+5,INDEX('Základní list'!$B:$B,MATCH($N28,'Základní list'!$A:$A,0),1)+2))</f>
        <v>11</v>
      </c>
      <c r="R28" s="202"/>
      <c r="S28" s="202"/>
      <c r="T28" s="205"/>
      <c r="U28" s="151" t="str">
        <f t="shared" si="2"/>
        <v>B10</v>
      </c>
      <c r="V28" s="151" t="str">
        <f t="shared" si="3"/>
        <v>C10</v>
      </c>
      <c r="W28" s="152" t="str">
        <f>IF(ISBLANK(B26),"",B26)</f>
        <v>Royal Bait Feeder Team</v>
      </c>
      <c r="X28" s="199"/>
      <c r="Y28" s="202"/>
      <c r="Z28" s="205"/>
      <c r="AB28" s="126"/>
      <c r="AC28" s="126"/>
      <c r="AD28" s="126"/>
      <c r="AE28" s="110"/>
      <c r="AF28" s="126"/>
      <c r="AG28" s="110"/>
      <c r="AH28" s="126"/>
      <c r="AI28" s="110"/>
      <c r="AJ28" s="126"/>
      <c r="AK28" s="110"/>
      <c r="AL28" s="126"/>
      <c r="AM28" s="110"/>
      <c r="AN28" s="126"/>
      <c r="AO28" s="110"/>
      <c r="AP28" s="126"/>
      <c r="AQ28" s="110"/>
      <c r="AR28" s="126"/>
      <c r="AS28" s="110"/>
      <c r="AT28" s="126"/>
      <c r="AU28" s="110"/>
      <c r="AV28" s="126"/>
      <c r="AW28" s="110"/>
      <c r="AX28" s="126"/>
      <c r="AY28" s="110"/>
      <c r="AZ28" s="126"/>
      <c r="BA28" s="110"/>
      <c r="BB28" s="126"/>
      <c r="BC28" s="110"/>
    </row>
    <row r="29" spans="1:55" s="118" customFormat="1" ht="25.5" customHeight="1">
      <c r="A29" s="226">
        <v>9</v>
      </c>
      <c r="B29" s="209" t="s">
        <v>95</v>
      </c>
      <c r="C29" s="101">
        <v>2259</v>
      </c>
      <c r="D29" s="32" t="s">
        <v>151</v>
      </c>
      <c r="E29" s="33" t="s">
        <v>44</v>
      </c>
      <c r="F29" s="34">
        <v>5</v>
      </c>
      <c r="G29" s="35">
        <f>IF($F29="","",INDEX('1. závod'!$A:$X,$F29+5,INDEX('Základní list'!$B:$B,MATCH($E29,'Základní list'!$A:$A,0),1)))</f>
        <v>100</v>
      </c>
      <c r="H29" s="34">
        <f>IF($F29="","",INDEX('1. závod'!$A:$X,$F29+5,INDEX('Základní list'!$B:$B,MATCH($E29,'Základní list'!$A:$A,0),1)+2))</f>
        <v>6</v>
      </c>
      <c r="I29" s="191">
        <f>IF(ISBLANK($F29),"",SUM(G29:G31))</f>
        <v>360</v>
      </c>
      <c r="J29" s="191">
        <f>IF(ISBLANK($F29),"",SUM(H29:H31))</f>
        <v>18</v>
      </c>
      <c r="K29" s="162">
        <f>IF(ISBLANK($F29),"",RANK(J29,J:J,1))</f>
        <v>10</v>
      </c>
      <c r="L29" s="101">
        <f t="shared" si="0"/>
        <v>2259</v>
      </c>
      <c r="M29" s="32" t="str">
        <f t="shared" si="1"/>
        <v>Bromovský Petr</v>
      </c>
      <c r="N29" s="33" t="s">
        <v>43</v>
      </c>
      <c r="O29" s="34">
        <v>5</v>
      </c>
      <c r="P29" s="35">
        <f>IF($O29="","",INDEX('2. závod'!$A:$AJ,$O29+5,INDEX('Základní list'!$B:$B,MATCH($N29,'Základní list'!$A:$A,0),1)))</f>
        <v>1630</v>
      </c>
      <c r="Q29" s="34">
        <f>IF($O29="","",INDEX('2. závod'!$A:$AJ,$O29+5,INDEX('Základní list'!$B:$B,MATCH($N29,'Základní list'!$A:$A,0),1)+2))</f>
        <v>9</v>
      </c>
      <c r="R29" s="182">
        <f>IF(ISBLANK($O29),"",SUM(P29:P31))</f>
        <v>11830</v>
      </c>
      <c r="S29" s="182">
        <f>IF(ISBLANK($O29),"",SUM(Q29:Q31))</f>
        <v>13</v>
      </c>
      <c r="T29" s="188">
        <f>IF(ISBLANK($O29),"",RANK(S29,S:S,1))</f>
        <v>4</v>
      </c>
      <c r="U29" s="125" t="str">
        <f t="shared" si="2"/>
        <v>D5</v>
      </c>
      <c r="V29" s="125" t="str">
        <f t="shared" si="3"/>
        <v>C5</v>
      </c>
      <c r="W29" s="117" t="str">
        <f>IF(ISBLANK(B29),"",B29)</f>
        <v>RUP Ignesti Feeder Team</v>
      </c>
      <c r="X29" s="185">
        <f>IF(ISBLANK($O29),"",SUM(I29,R29))</f>
        <v>12190</v>
      </c>
      <c r="Y29" s="182">
        <f>IF(ISBLANK($O29),"",SUM(S29,J29))</f>
        <v>31</v>
      </c>
      <c r="Z29" s="188">
        <f>IF(ISBLANK($O29),"",RANK(Y29,Y:Y,1))</f>
        <v>8</v>
      </c>
      <c r="AB29" s="126"/>
      <c r="AC29" s="126"/>
      <c r="AD29" s="126"/>
      <c r="AE29" s="110"/>
      <c r="AF29" s="126"/>
      <c r="AG29" s="110"/>
      <c r="AH29" s="126"/>
      <c r="AI29" s="110"/>
      <c r="AJ29" s="126"/>
      <c r="AK29" s="110"/>
      <c r="AL29" s="126"/>
      <c r="AM29" s="110"/>
      <c r="AN29" s="126"/>
      <c r="AO29" s="110"/>
      <c r="AP29" s="126"/>
      <c r="AQ29" s="110"/>
      <c r="AR29" s="126"/>
      <c r="AS29" s="110"/>
      <c r="AT29" s="126"/>
      <c r="AU29" s="110"/>
      <c r="AV29" s="126"/>
      <c r="AW29" s="110"/>
      <c r="AX29" s="126"/>
      <c r="AY29" s="110"/>
      <c r="AZ29" s="126"/>
      <c r="BA29" s="110"/>
      <c r="BB29" s="126"/>
      <c r="BC29" s="110"/>
    </row>
    <row r="30" spans="1:55" s="118" customFormat="1" ht="25.5" customHeight="1">
      <c r="A30" s="229"/>
      <c r="B30" s="231"/>
      <c r="C30" s="102">
        <v>2363</v>
      </c>
      <c r="D30" s="36" t="s">
        <v>152</v>
      </c>
      <c r="E30" s="37" t="s">
        <v>78</v>
      </c>
      <c r="F30" s="38">
        <v>4</v>
      </c>
      <c r="G30" s="39">
        <f>IF($F30="","",INDEX('1. závod'!$A:$AJ,$F30+5,INDEX('Základní list'!$B:$B,MATCH($E30,'Základní list'!$A:$A,0),1)))</f>
        <v>30</v>
      </c>
      <c r="H30" s="44">
        <f>IF($F30="","",INDEX('1. závod'!$A:$AJ,$F30+5,INDEX('Základní list'!$B:$B,MATCH($E30,'Základní list'!$A:$A,0),1)+2))</f>
        <v>4.5</v>
      </c>
      <c r="I30" s="206"/>
      <c r="J30" s="206"/>
      <c r="K30" s="163"/>
      <c r="L30" s="102">
        <f t="shared" si="0"/>
        <v>2363</v>
      </c>
      <c r="M30" s="36" t="str">
        <f t="shared" si="1"/>
        <v>Konopásek Jaroslav</v>
      </c>
      <c r="N30" s="37" t="s">
        <v>79</v>
      </c>
      <c r="O30" s="38">
        <v>3</v>
      </c>
      <c r="P30" s="39">
        <f>IF($O30="","",INDEX('2. závod'!$A:$AJ,$O30+5,INDEX('Základní list'!$B:$B,MATCH($N30,'Základní list'!$A:$A,0),1)))</f>
        <v>4800</v>
      </c>
      <c r="Q30" s="44">
        <f>IF($O30="","",INDEX('2. závod'!$A:$AJ,$O30+5,INDEX('Základní list'!$B:$B,MATCH($N30,'Základní list'!$A:$A,0),1)+2))</f>
        <v>1</v>
      </c>
      <c r="R30" s="183"/>
      <c r="S30" s="183"/>
      <c r="T30" s="189"/>
      <c r="U30" s="125" t="str">
        <f t="shared" si="2"/>
        <v>E4</v>
      </c>
      <c r="V30" s="125" t="str">
        <f t="shared" si="3"/>
        <v>F3</v>
      </c>
      <c r="W30" s="117" t="str">
        <f>IF(ISBLANK(B29),"",B29)</f>
        <v>RUP Ignesti Feeder Team</v>
      </c>
      <c r="X30" s="186"/>
      <c r="Y30" s="183"/>
      <c r="Z30" s="189"/>
      <c r="AB30" s="126"/>
      <c r="AC30" s="126"/>
      <c r="AD30" s="126"/>
      <c r="AE30" s="110"/>
      <c r="AF30" s="126"/>
      <c r="AG30" s="110"/>
      <c r="AH30" s="126"/>
      <c r="AI30" s="110"/>
      <c r="AJ30" s="126"/>
      <c r="AK30" s="110"/>
      <c r="AL30" s="126"/>
      <c r="AM30" s="110"/>
      <c r="AN30" s="126"/>
      <c r="AO30" s="110"/>
      <c r="AP30" s="126"/>
      <c r="AQ30" s="110"/>
      <c r="AR30" s="126"/>
      <c r="AS30" s="110"/>
      <c r="AT30" s="126"/>
      <c r="AU30" s="110"/>
      <c r="AV30" s="126"/>
      <c r="AW30" s="110"/>
      <c r="AX30" s="126"/>
      <c r="AY30" s="110"/>
      <c r="AZ30" s="126"/>
      <c r="BA30" s="110"/>
      <c r="BB30" s="126"/>
      <c r="BC30" s="110"/>
    </row>
    <row r="31" spans="1:55" s="118" customFormat="1" ht="25.5" customHeight="1" thickBot="1">
      <c r="A31" s="230"/>
      <c r="B31" s="232"/>
      <c r="C31" s="103">
        <v>2391</v>
      </c>
      <c r="D31" s="40" t="s">
        <v>153</v>
      </c>
      <c r="E31" s="41" t="s">
        <v>17</v>
      </c>
      <c r="F31" s="42">
        <v>10</v>
      </c>
      <c r="G31" s="43">
        <f>IF($F31="","",INDEX('1. závod'!$A:$X,$F31+5,INDEX('Základní list'!$B:$B,MATCH($E31,'Základní list'!$A:$A,0),1)))</f>
        <v>230</v>
      </c>
      <c r="H31" s="100">
        <f>IF($F31="","",INDEX('1. závod'!$A:$X,$F31+5,INDEX('Základní list'!$B:$B,MATCH($E31,'Základní list'!$A:$A,0),1)+2))</f>
        <v>7.5</v>
      </c>
      <c r="I31" s="207"/>
      <c r="J31" s="207"/>
      <c r="K31" s="157"/>
      <c r="L31" s="103">
        <f t="shared" si="0"/>
        <v>2391</v>
      </c>
      <c r="M31" s="40" t="str">
        <f t="shared" si="1"/>
        <v>Bartoň Roman</v>
      </c>
      <c r="N31" s="41" t="s">
        <v>42</v>
      </c>
      <c r="O31" s="42">
        <v>9</v>
      </c>
      <c r="P31" s="43">
        <f>IF($O31="","",INDEX('2. závod'!$A:$AJ,$O31+5,INDEX('Základní list'!$B:$B,MATCH($N31,'Základní list'!$A:$A,0),1)))</f>
        <v>5400</v>
      </c>
      <c r="Q31" s="100">
        <f>IF($O31="","",INDEX('2. závod'!$A:$AJ,$O31+5,INDEX('Základní list'!$B:$B,MATCH($N31,'Základní list'!$A:$A,0),1)+2))</f>
        <v>3</v>
      </c>
      <c r="R31" s="184"/>
      <c r="S31" s="184"/>
      <c r="T31" s="190"/>
      <c r="U31" s="125" t="str">
        <f t="shared" si="2"/>
        <v>A10</v>
      </c>
      <c r="V31" s="125" t="str">
        <f t="shared" si="3"/>
        <v>B9</v>
      </c>
      <c r="W31" s="117" t="str">
        <f>IF(ISBLANK(B29),"",B29)</f>
        <v>RUP Ignesti Feeder Team</v>
      </c>
      <c r="X31" s="187"/>
      <c r="Y31" s="184"/>
      <c r="Z31" s="190"/>
      <c r="AB31" s="126"/>
      <c r="AC31" s="126"/>
      <c r="AD31" s="126"/>
      <c r="AE31" s="110"/>
      <c r="AF31" s="126"/>
      <c r="AG31" s="110"/>
      <c r="AH31" s="126"/>
      <c r="AI31" s="110"/>
      <c r="AJ31" s="126"/>
      <c r="AK31" s="110"/>
      <c r="AL31" s="126"/>
      <c r="AM31" s="110"/>
      <c r="AN31" s="126"/>
      <c r="AO31" s="110"/>
      <c r="AP31" s="126"/>
      <c r="AQ31" s="110"/>
      <c r="AR31" s="126"/>
      <c r="AS31" s="110"/>
      <c r="AT31" s="126"/>
      <c r="AU31" s="110"/>
      <c r="AV31" s="126"/>
      <c r="AW31" s="110"/>
      <c r="AX31" s="126"/>
      <c r="AY31" s="110"/>
      <c r="AZ31" s="126"/>
      <c r="BA31" s="110"/>
      <c r="BB31" s="126"/>
      <c r="BC31" s="110"/>
    </row>
    <row r="32" spans="1:55" s="118" customFormat="1" ht="25.5" customHeight="1">
      <c r="A32" s="240">
        <v>18</v>
      </c>
      <c r="B32" s="243" t="s">
        <v>103</v>
      </c>
      <c r="C32" s="134">
        <v>2286</v>
      </c>
      <c r="D32" s="135" t="s">
        <v>135</v>
      </c>
      <c r="E32" s="136" t="s">
        <v>79</v>
      </c>
      <c r="F32" s="137">
        <v>12</v>
      </c>
      <c r="G32" s="138">
        <f>IF($F32="","",INDEX('1. závod'!$A:$AJ,$F32+5,INDEX('Základní list'!$B:$B,MATCH($E32,'Základní list'!$A:$A,0),1)))</f>
        <v>1950</v>
      </c>
      <c r="H32" s="137">
        <f>IF($F32="","",INDEX('1. závod'!$A:$AJ,$F32+5,INDEX('Základní list'!$B:$B,MATCH($E32,'Základní list'!$A:$A,0),1)+2))</f>
        <v>2</v>
      </c>
      <c r="I32" s="246">
        <f>IF(ISBLANK($F32),"",SUM(G32:G34))</f>
        <v>2730</v>
      </c>
      <c r="J32" s="246">
        <f>IF(ISBLANK($F32),"",SUM(H32:H34))</f>
        <v>20.5</v>
      </c>
      <c r="K32" s="249">
        <f>IF(ISBLANK($F32),"",RANK(J32,J:J,1))</f>
        <v>13</v>
      </c>
      <c r="L32" s="134">
        <f t="shared" si="0"/>
        <v>2286</v>
      </c>
      <c r="M32" s="135" t="str">
        <f t="shared" si="1"/>
        <v>Tóth Petr</v>
      </c>
      <c r="N32" s="136" t="s">
        <v>17</v>
      </c>
      <c r="O32" s="137">
        <v>13</v>
      </c>
      <c r="P32" s="138">
        <f>IF($O32="","",INDEX('2. závod'!$A:$AJ,$O32+5,INDEX('Základní list'!$B:$B,MATCH($N32,'Základní list'!$A:$A,0),1)))</f>
        <v>10750</v>
      </c>
      <c r="Q32" s="137">
        <f>IF($O32="","",INDEX('2. závod'!$A:$AJ,$O32+5,INDEX('Základní list'!$B:$B,MATCH($N32,'Základní list'!$A:$A,0),1)+2))</f>
        <v>2</v>
      </c>
      <c r="R32" s="200">
        <f>IF(ISBLANK($O32),"",SUM(P32:P34))</f>
        <v>15590</v>
      </c>
      <c r="S32" s="200">
        <f>IF(ISBLANK($O32),"",SUM(Q32:Q34))</f>
        <v>13.5</v>
      </c>
      <c r="T32" s="203">
        <f>IF(ISBLANK($O32),"",RANK(S32,S:S,1))</f>
        <v>6</v>
      </c>
      <c r="U32" s="151" t="str">
        <f t="shared" si="2"/>
        <v>F12</v>
      </c>
      <c r="V32" s="151" t="str">
        <f t="shared" si="3"/>
        <v>A13</v>
      </c>
      <c r="W32" s="152" t="str">
        <f>IF(ISBLANK(B32),"",B32)</f>
        <v>F-1 Karlovy Vary</v>
      </c>
      <c r="X32" s="197">
        <f>IF(ISBLANK($O32),"",SUM(I32,R32))</f>
        <v>18320</v>
      </c>
      <c r="Y32" s="200">
        <f>IF(ISBLANK($O32),"",SUM(S32,J32))</f>
        <v>34</v>
      </c>
      <c r="Z32" s="203">
        <f>IF(ISBLANK($O32),"",RANK(Y32,Y:Y,1))</f>
        <v>9</v>
      </c>
      <c r="AB32" s="126"/>
      <c r="AC32" s="126"/>
      <c r="AD32" s="126"/>
      <c r="AE32" s="110"/>
      <c r="AF32" s="126"/>
      <c r="AG32" s="110"/>
      <c r="AH32" s="126"/>
      <c r="AI32" s="110"/>
      <c r="AJ32" s="126"/>
      <c r="AK32" s="110"/>
      <c r="AL32" s="126"/>
      <c r="AM32" s="110"/>
      <c r="AN32" s="126"/>
      <c r="AO32" s="110"/>
      <c r="AP32" s="126"/>
      <c r="AQ32" s="110"/>
      <c r="AR32" s="126"/>
      <c r="AS32" s="110"/>
      <c r="AT32" s="126"/>
      <c r="AU32" s="110"/>
      <c r="AV32" s="126"/>
      <c r="AW32" s="110"/>
      <c r="AX32" s="126"/>
      <c r="AY32" s="110"/>
      <c r="AZ32" s="126"/>
      <c r="BA32" s="110"/>
      <c r="BB32" s="126"/>
      <c r="BC32" s="110"/>
    </row>
    <row r="33" spans="1:55" s="118" customFormat="1" ht="25.5" customHeight="1">
      <c r="A33" s="241"/>
      <c r="B33" s="244"/>
      <c r="C33" s="139">
        <v>2285</v>
      </c>
      <c r="D33" s="140" t="s">
        <v>136</v>
      </c>
      <c r="E33" s="141" t="s">
        <v>43</v>
      </c>
      <c r="F33" s="142">
        <v>1</v>
      </c>
      <c r="G33" s="143">
        <f>IF($F33="","",INDEX('1. závod'!$A:$X,$F33+5,INDEX('Základní list'!$B:$B,MATCH($E33,'Základní list'!$A:$A,0),1)))</f>
        <v>670</v>
      </c>
      <c r="H33" s="144">
        <f>IF($F33="","",INDEX('1. závod'!$A:$X,$F33+5,INDEX('Základní list'!$B:$B,MATCH($E33,'Základní list'!$A:$A,0),1)+2))</f>
        <v>9</v>
      </c>
      <c r="I33" s="247"/>
      <c r="J33" s="247"/>
      <c r="K33" s="250"/>
      <c r="L33" s="139">
        <f t="shared" si="0"/>
        <v>2285</v>
      </c>
      <c r="M33" s="140" t="str">
        <f t="shared" si="1"/>
        <v>Dohnal Jozef</v>
      </c>
      <c r="N33" s="141" t="s">
        <v>43</v>
      </c>
      <c r="O33" s="142">
        <v>11</v>
      </c>
      <c r="P33" s="143">
        <f>IF($O33="","",INDEX('2. závod'!$A:$AJ,$O33+5,INDEX('Základní list'!$B:$B,MATCH($N33,'Základní list'!$A:$A,0),1)))</f>
        <v>3050</v>
      </c>
      <c r="Q33" s="144">
        <f>IF($O33="","",INDEX('2. závod'!$A:$AJ,$O33+5,INDEX('Základní list'!$B:$B,MATCH($N33,'Základní list'!$A:$A,0),1)+2))</f>
        <v>6</v>
      </c>
      <c r="R33" s="201"/>
      <c r="S33" s="201"/>
      <c r="T33" s="204"/>
      <c r="U33" s="151" t="str">
        <f t="shared" si="2"/>
        <v>C1</v>
      </c>
      <c r="V33" s="151" t="str">
        <f t="shared" si="3"/>
        <v>C11</v>
      </c>
      <c r="W33" s="152" t="str">
        <f>IF(ISBLANK(B32),"",B32)</f>
        <v>F-1 Karlovy Vary</v>
      </c>
      <c r="X33" s="198"/>
      <c r="Y33" s="201"/>
      <c r="Z33" s="204"/>
      <c r="AB33" s="126"/>
      <c r="AC33" s="126"/>
      <c r="AD33" s="126"/>
      <c r="AE33" s="110"/>
      <c r="AF33" s="126"/>
      <c r="AG33" s="110"/>
      <c r="AH33" s="126"/>
      <c r="AI33" s="110"/>
      <c r="AJ33" s="126"/>
      <c r="AK33" s="110"/>
      <c r="AL33" s="126"/>
      <c r="AM33" s="110"/>
      <c r="AN33" s="126"/>
      <c r="AO33" s="110"/>
      <c r="AP33" s="126"/>
      <c r="AQ33" s="110"/>
      <c r="AR33" s="126"/>
      <c r="AS33" s="110"/>
      <c r="AT33" s="126"/>
      <c r="AU33" s="110"/>
      <c r="AV33" s="126"/>
      <c r="AW33" s="110"/>
      <c r="AX33" s="126"/>
      <c r="AY33" s="110"/>
      <c r="AZ33" s="126"/>
      <c r="BA33" s="110"/>
      <c r="BB33" s="126"/>
      <c r="BC33" s="110"/>
    </row>
    <row r="34" spans="1:55" s="118" customFormat="1" ht="25.5" customHeight="1" thickBot="1">
      <c r="A34" s="242"/>
      <c r="B34" s="245"/>
      <c r="C34" s="145">
        <v>2287</v>
      </c>
      <c r="D34" s="146" t="s">
        <v>137</v>
      </c>
      <c r="E34" s="147" t="s">
        <v>42</v>
      </c>
      <c r="F34" s="148">
        <v>1</v>
      </c>
      <c r="G34" s="149">
        <f>IF($F34="","",INDEX('1. závod'!$A:$X,$F34+5,INDEX('Základní list'!$B:$B,MATCH($E34,'Základní list'!$A:$A,0),1)))</f>
        <v>110</v>
      </c>
      <c r="H34" s="150">
        <f>IF($F34="","",INDEX('1. závod'!$A:$X,$F34+5,INDEX('Základní list'!$B:$B,MATCH($E34,'Základní list'!$A:$A,0),1)+2))</f>
        <v>9.5</v>
      </c>
      <c r="I34" s="248"/>
      <c r="J34" s="248"/>
      <c r="K34" s="251"/>
      <c r="L34" s="145">
        <f t="shared" si="0"/>
        <v>2287</v>
      </c>
      <c r="M34" s="146" t="str">
        <f t="shared" si="1"/>
        <v>Panocha Josef</v>
      </c>
      <c r="N34" s="147" t="s">
        <v>78</v>
      </c>
      <c r="O34" s="148">
        <v>10</v>
      </c>
      <c r="P34" s="149">
        <f>IF($O34="","",INDEX('2. závod'!$A:$AJ,$O34+5,INDEX('Základní list'!$B:$B,MATCH($N34,'Základní list'!$A:$A,0),1)))</f>
        <v>1790</v>
      </c>
      <c r="Q34" s="150">
        <f>IF($O34="","",INDEX('2. závod'!$A:$AJ,$O34+5,INDEX('Základní list'!$B:$B,MATCH($N34,'Základní list'!$A:$A,0),1)+2))</f>
        <v>5.5</v>
      </c>
      <c r="R34" s="202"/>
      <c r="S34" s="202"/>
      <c r="T34" s="205"/>
      <c r="U34" s="151" t="str">
        <f t="shared" si="2"/>
        <v>B1</v>
      </c>
      <c r="V34" s="151" t="str">
        <f t="shared" si="3"/>
        <v>E10</v>
      </c>
      <c r="W34" s="152" t="str">
        <f>IF(ISBLANK(B32),"",B32)</f>
        <v>F-1 Karlovy Vary</v>
      </c>
      <c r="X34" s="199"/>
      <c r="Y34" s="202"/>
      <c r="Z34" s="205"/>
      <c r="AB34" s="126"/>
      <c r="AC34" s="126"/>
      <c r="AD34" s="126"/>
      <c r="AE34" s="110"/>
      <c r="AF34" s="126"/>
      <c r="AG34" s="110"/>
      <c r="AH34" s="126"/>
      <c r="AI34" s="110"/>
      <c r="AJ34" s="126"/>
      <c r="AK34" s="110"/>
      <c r="AL34" s="126"/>
      <c r="AM34" s="110"/>
      <c r="AN34" s="126"/>
      <c r="AO34" s="110"/>
      <c r="AP34" s="126"/>
      <c r="AQ34" s="110"/>
      <c r="AR34" s="126"/>
      <c r="AS34" s="110"/>
      <c r="AT34" s="126"/>
      <c r="AU34" s="110"/>
      <c r="AV34" s="126"/>
      <c r="AW34" s="110"/>
      <c r="AX34" s="126"/>
      <c r="AY34" s="110"/>
      <c r="AZ34" s="126"/>
      <c r="BA34" s="110"/>
      <c r="BB34" s="126"/>
      <c r="BC34" s="110"/>
    </row>
    <row r="35" spans="1:55" s="118" customFormat="1" ht="25.5" customHeight="1">
      <c r="A35" s="226">
        <v>10</v>
      </c>
      <c r="B35" s="209" t="s">
        <v>110</v>
      </c>
      <c r="C35" s="101">
        <v>2302</v>
      </c>
      <c r="D35" s="32" t="s">
        <v>154</v>
      </c>
      <c r="E35" s="33" t="s">
        <v>43</v>
      </c>
      <c r="F35" s="34">
        <v>6</v>
      </c>
      <c r="G35" s="35">
        <f>IF($F35="","",INDEX('1. závod'!$A:$X,$F35+5,INDEX('Základní list'!$B:$B,MATCH($E35,'Základní list'!$A:$A,0),1)))</f>
        <v>320</v>
      </c>
      <c r="H35" s="34">
        <f>IF($F35="","",INDEX('1. závod'!$A:$X,$F35+5,INDEX('Základní list'!$B:$B,MATCH($E35,'Základní list'!$A:$A,0),1)+2))</f>
        <v>10</v>
      </c>
      <c r="I35" s="191">
        <f>IF(ISBLANK($F35),"",SUM(G35:G37))</f>
        <v>1550</v>
      </c>
      <c r="J35" s="191">
        <f>IF(ISBLANK($F35),"",SUM(H35:H37))</f>
        <v>19</v>
      </c>
      <c r="K35" s="162">
        <f>IF(ISBLANK($F35),"",RANK(J35,J:J,1))</f>
        <v>11</v>
      </c>
      <c r="L35" s="101">
        <f t="shared" si="0"/>
        <v>2302</v>
      </c>
      <c r="M35" s="32" t="str">
        <f t="shared" si="1"/>
        <v>Chalupa Ladislav</v>
      </c>
      <c r="N35" s="33" t="s">
        <v>79</v>
      </c>
      <c r="O35" s="34">
        <v>5</v>
      </c>
      <c r="P35" s="35">
        <f>IF($O35="","",INDEX('2. závod'!$A:$AJ,$O35+5,INDEX('Základní list'!$B:$B,MATCH($N35,'Základní list'!$A:$A,0),1)))</f>
        <v>230</v>
      </c>
      <c r="Q35" s="34">
        <f>IF($O35="","",INDEX('2. závod'!$A:$AJ,$O35+5,INDEX('Základní list'!$B:$B,MATCH($N35,'Základní list'!$A:$A,0),1)+2))</f>
        <v>11</v>
      </c>
      <c r="R35" s="182">
        <f>IF(ISBLANK($O35),"",SUM(P35:P37))</f>
        <v>10760</v>
      </c>
      <c r="S35" s="182">
        <f>IF(ISBLANK($O35),"",SUM(Q35:Q37))</f>
        <v>17</v>
      </c>
      <c r="T35" s="188">
        <f>IF(ISBLANK($O35),"",RANK(S35,S:S,1))</f>
        <v>9</v>
      </c>
      <c r="U35" s="125" t="str">
        <f t="shared" si="2"/>
        <v>C6</v>
      </c>
      <c r="V35" s="125" t="str">
        <f t="shared" si="3"/>
        <v>F5</v>
      </c>
      <c r="W35" s="117" t="str">
        <f>IF(ISBLANK(B35),"",B35)</f>
        <v>K&amp;K Servis Feeder Team Carpio</v>
      </c>
      <c r="X35" s="185">
        <f>IF(ISBLANK($O35),"",SUM(I35,R35))</f>
        <v>12310</v>
      </c>
      <c r="Y35" s="182">
        <f>IF(ISBLANK($O35),"",SUM(S35,J35))</f>
        <v>36</v>
      </c>
      <c r="Z35" s="188">
        <f>IF(ISBLANK($O35),"",RANK(Y35,Y:Y,1))</f>
        <v>10</v>
      </c>
      <c r="AB35" s="119"/>
      <c r="AC35" s="119"/>
      <c r="AD35" s="119"/>
      <c r="AE35" s="120"/>
      <c r="AF35" s="119"/>
      <c r="AG35" s="120"/>
      <c r="AH35" s="119"/>
      <c r="AI35" s="120"/>
      <c r="AJ35" s="119"/>
      <c r="AK35" s="120"/>
      <c r="AL35" s="119"/>
      <c r="AM35" s="120"/>
      <c r="AN35" s="119"/>
      <c r="AO35" s="120"/>
      <c r="AP35" s="119"/>
      <c r="AQ35" s="120"/>
      <c r="AR35" s="119"/>
      <c r="AS35" s="120"/>
      <c r="AT35" s="119"/>
      <c r="AU35" s="120"/>
      <c r="AV35" s="119"/>
      <c r="AW35" s="120"/>
      <c r="AX35" s="119"/>
      <c r="AY35" s="120"/>
      <c r="AZ35" s="119"/>
      <c r="BA35" s="120"/>
      <c r="BB35" s="119"/>
      <c r="BC35" s="120"/>
    </row>
    <row r="36" spans="1:55" s="118" customFormat="1" ht="25.5" customHeight="1">
      <c r="A36" s="229"/>
      <c r="B36" s="231"/>
      <c r="C36" s="102">
        <v>2301</v>
      </c>
      <c r="D36" s="36" t="s">
        <v>155</v>
      </c>
      <c r="E36" s="37" t="s">
        <v>79</v>
      </c>
      <c r="F36" s="38">
        <v>2</v>
      </c>
      <c r="G36" s="39">
        <f>IF($F36="","",INDEX('1. závod'!$A:$AJ,$F36+5,INDEX('Základní list'!$B:$B,MATCH($E36,'Základní list'!$A:$A,0),1)))</f>
        <v>700</v>
      </c>
      <c r="H36" s="44">
        <f>IF($F36="","",INDEX('1. závod'!$A:$AJ,$F36+5,INDEX('Základní list'!$B:$B,MATCH($E36,'Základní list'!$A:$A,0),1)+2))</f>
        <v>5</v>
      </c>
      <c r="I36" s="206"/>
      <c r="J36" s="206"/>
      <c r="K36" s="163"/>
      <c r="L36" s="102">
        <f t="shared" si="0"/>
        <v>2301</v>
      </c>
      <c r="M36" s="36" t="str">
        <f t="shared" si="1"/>
        <v>Pelíšek František</v>
      </c>
      <c r="N36" s="37" t="s">
        <v>17</v>
      </c>
      <c r="O36" s="38">
        <v>3</v>
      </c>
      <c r="P36" s="39">
        <f>IF($O36="","",INDEX('2. závod'!$A:$AJ,$O36+5,INDEX('Základní list'!$B:$B,MATCH($N36,'Základní list'!$A:$A,0),1)))</f>
        <v>2750</v>
      </c>
      <c r="Q36" s="44">
        <f>IF($O36="","",INDEX('2. závod'!$A:$AJ,$O36+5,INDEX('Základní list'!$B:$B,MATCH($N36,'Základní list'!$A:$A,0),1)+2))</f>
        <v>5</v>
      </c>
      <c r="R36" s="183"/>
      <c r="S36" s="183"/>
      <c r="T36" s="189"/>
      <c r="U36" s="125" t="str">
        <f t="shared" si="2"/>
        <v>F2</v>
      </c>
      <c r="V36" s="125" t="str">
        <f t="shared" si="3"/>
        <v>A3</v>
      </c>
      <c r="W36" s="117" t="str">
        <f>IF(ISBLANK(B35),"",B35)</f>
        <v>K&amp;K Servis Feeder Team Carpio</v>
      </c>
      <c r="X36" s="186"/>
      <c r="Y36" s="183"/>
      <c r="Z36" s="189"/>
      <c r="AB36" s="119"/>
      <c r="AC36" s="119"/>
      <c r="AD36" s="119"/>
      <c r="AE36" s="120"/>
      <c r="AF36" s="119"/>
      <c r="AG36" s="120"/>
      <c r="AH36" s="119"/>
      <c r="AI36" s="120"/>
      <c r="AJ36" s="119"/>
      <c r="AK36" s="120"/>
      <c r="AL36" s="119"/>
      <c r="AM36" s="120"/>
      <c r="AN36" s="119"/>
      <c r="AO36" s="120"/>
      <c r="AP36" s="119"/>
      <c r="AQ36" s="120"/>
      <c r="AR36" s="119"/>
      <c r="AS36" s="120"/>
      <c r="AT36" s="119"/>
      <c r="AU36" s="120"/>
      <c r="AV36" s="119"/>
      <c r="AW36" s="120"/>
      <c r="AX36" s="119"/>
      <c r="AY36" s="120"/>
      <c r="AZ36" s="119"/>
      <c r="BA36" s="120"/>
      <c r="BB36" s="119"/>
      <c r="BC36" s="120"/>
    </row>
    <row r="37" spans="1:55" s="118" customFormat="1" ht="25.5" customHeight="1" thickBot="1">
      <c r="A37" s="230"/>
      <c r="B37" s="232"/>
      <c r="C37" s="103">
        <v>617</v>
      </c>
      <c r="D37" s="40" t="s">
        <v>156</v>
      </c>
      <c r="E37" s="41" t="s">
        <v>42</v>
      </c>
      <c r="F37" s="42">
        <v>3</v>
      </c>
      <c r="G37" s="43">
        <f>IF($F37="","",INDEX('1. závod'!$A:$X,$F37+5,INDEX('Základní list'!$B:$B,MATCH($E37,'Základní list'!$A:$A,0),1)))</f>
        <v>530</v>
      </c>
      <c r="H37" s="100">
        <f>IF($F37="","",INDEX('1. závod'!$A:$X,$F37+5,INDEX('Základní list'!$B:$B,MATCH($E37,'Základní list'!$A:$A,0),1)+2))</f>
        <v>4</v>
      </c>
      <c r="I37" s="207"/>
      <c r="J37" s="207"/>
      <c r="K37" s="157"/>
      <c r="L37" s="103">
        <f t="shared" si="0"/>
        <v>617</v>
      </c>
      <c r="M37" s="40" t="str">
        <f t="shared" si="1"/>
        <v>Vinař René</v>
      </c>
      <c r="N37" s="41" t="s">
        <v>43</v>
      </c>
      <c r="O37" s="42">
        <v>8</v>
      </c>
      <c r="P37" s="43">
        <f>IF($O37="","",INDEX('2. závod'!$A:$AJ,$O37+5,INDEX('Základní list'!$B:$B,MATCH($N37,'Základní list'!$A:$A,0),1)))</f>
        <v>7780</v>
      </c>
      <c r="Q37" s="100">
        <f>IF($O37="","",INDEX('2. závod'!$A:$AJ,$O37+5,INDEX('Základní list'!$B:$B,MATCH($N37,'Základní list'!$A:$A,0),1)+2))</f>
        <v>1</v>
      </c>
      <c r="R37" s="184"/>
      <c r="S37" s="184"/>
      <c r="T37" s="190"/>
      <c r="U37" s="125" t="str">
        <f t="shared" si="2"/>
        <v>B3</v>
      </c>
      <c r="V37" s="125" t="str">
        <f t="shared" si="3"/>
        <v>C8</v>
      </c>
      <c r="W37" s="117" t="str">
        <f>IF(ISBLANK(B35),"",B35)</f>
        <v>K&amp;K Servis Feeder Team Carpio</v>
      </c>
      <c r="X37" s="187"/>
      <c r="Y37" s="184"/>
      <c r="Z37" s="190"/>
      <c r="AB37" s="119"/>
      <c r="AC37" s="119"/>
      <c r="AD37" s="119"/>
      <c r="AE37" s="120"/>
      <c r="AF37" s="119"/>
      <c r="AG37" s="120"/>
      <c r="AH37" s="119"/>
      <c r="AI37" s="120"/>
      <c r="AJ37" s="119"/>
      <c r="AK37" s="120"/>
      <c r="AL37" s="119"/>
      <c r="AM37" s="120"/>
      <c r="AN37" s="119"/>
      <c r="AO37" s="120"/>
      <c r="AP37" s="119"/>
      <c r="AQ37" s="120"/>
      <c r="AR37" s="119"/>
      <c r="AS37" s="120"/>
      <c r="AT37" s="119"/>
      <c r="AU37" s="120"/>
      <c r="AV37" s="119"/>
      <c r="AW37" s="120"/>
      <c r="AX37" s="119"/>
      <c r="AY37" s="120"/>
      <c r="AZ37" s="119"/>
      <c r="BA37" s="120"/>
      <c r="BB37" s="119"/>
      <c r="BC37" s="120"/>
    </row>
    <row r="38" spans="1:55" s="118" customFormat="1" ht="25.5" customHeight="1">
      <c r="A38" s="240">
        <v>4</v>
      </c>
      <c r="B38" s="243" t="s">
        <v>92</v>
      </c>
      <c r="C38" s="134">
        <v>1086</v>
      </c>
      <c r="D38" s="135" t="s">
        <v>120</v>
      </c>
      <c r="E38" s="136" t="s">
        <v>17</v>
      </c>
      <c r="F38" s="137">
        <v>1</v>
      </c>
      <c r="G38" s="138">
        <f>IF($F38="","",INDEX('1. závod'!$A:$X,$F38+5,INDEX('Základní list'!$B:$B,MATCH($E38,'Základní list'!$A:$A,0),1)))</f>
        <v>180</v>
      </c>
      <c r="H38" s="137">
        <f>IF($F38="","",INDEX('1. závod'!$A:$X,$F38+5,INDEX('Základní list'!$B:$B,MATCH($E38,'Základní list'!$A:$A,0),1)+2))</f>
        <v>9</v>
      </c>
      <c r="I38" s="246">
        <f>IF(ISBLANK($F38),"",SUM(G38:G40))</f>
        <v>2110</v>
      </c>
      <c r="J38" s="246">
        <f>IF(ISBLANK($F38),"",SUM(H38:H40))</f>
        <v>16</v>
      </c>
      <c r="K38" s="249">
        <f>IF(ISBLANK($F38),"",RANK(J38,J:J,1))</f>
        <v>8</v>
      </c>
      <c r="L38" s="134">
        <f t="shared" si="0"/>
        <v>1086</v>
      </c>
      <c r="M38" s="135" t="str">
        <f t="shared" si="1"/>
        <v>Kuchař Petr</v>
      </c>
      <c r="N38" s="136" t="s">
        <v>78</v>
      </c>
      <c r="O38" s="137">
        <v>11</v>
      </c>
      <c r="P38" s="138">
        <f>IF($O38="","",INDEX('2. závod'!$A:$AJ,$O38+5,INDEX('Základní list'!$B:$B,MATCH($N38,'Základní list'!$A:$A,0),1)))</f>
        <v>1790</v>
      </c>
      <c r="Q38" s="137">
        <f>IF($O38="","",INDEX('2. závod'!$A:$AJ,$O38+5,INDEX('Základní list'!$B:$B,MATCH($N38,'Základní list'!$A:$A,0),1)+2))</f>
        <v>5.5</v>
      </c>
      <c r="R38" s="200">
        <f>IF(ISBLANK($O38),"",SUM(P38:P40))</f>
        <v>6620</v>
      </c>
      <c r="S38" s="200">
        <f>IF(ISBLANK($O38),"",SUM(Q38:Q40))</f>
        <v>21.5</v>
      </c>
      <c r="T38" s="203">
        <f>IF(ISBLANK($O38),"",RANK(S38,S:S,1))</f>
        <v>15</v>
      </c>
      <c r="U38" s="151" t="str">
        <f t="shared" si="2"/>
        <v>A1</v>
      </c>
      <c r="V38" s="151" t="str">
        <f t="shared" si="3"/>
        <v>E11</v>
      </c>
      <c r="W38" s="152" t="str">
        <f>IF(ISBLANK(B38),"",B38)</f>
        <v>ÚSMP ČRS-MO Braník</v>
      </c>
      <c r="X38" s="197">
        <f>IF(ISBLANK($O38),"",SUM(I38,R38))</f>
        <v>8730</v>
      </c>
      <c r="Y38" s="200">
        <f>IF(ISBLANK($O38),"",SUM(S38,J38))</f>
        <v>37.5</v>
      </c>
      <c r="Z38" s="203">
        <f>IF(ISBLANK($O38),"",RANK(Y38,Y:Y,1))</f>
        <v>11</v>
      </c>
      <c r="AB38" s="119"/>
      <c r="AC38" s="119"/>
      <c r="AD38" s="119"/>
      <c r="AE38" s="120"/>
      <c r="AF38" s="119"/>
      <c r="AG38" s="120"/>
      <c r="AH38" s="119"/>
      <c r="AI38" s="120"/>
      <c r="AJ38" s="119"/>
      <c r="AK38" s="120"/>
      <c r="AL38" s="119"/>
      <c r="AM38" s="120"/>
      <c r="AN38" s="119"/>
      <c r="AO38" s="120"/>
      <c r="AP38" s="119"/>
      <c r="AQ38" s="120"/>
      <c r="AR38" s="119"/>
      <c r="AS38" s="120"/>
      <c r="AT38" s="119"/>
      <c r="AU38" s="120"/>
      <c r="AV38" s="119"/>
      <c r="AW38" s="120"/>
      <c r="AX38" s="119"/>
      <c r="AY38" s="120"/>
      <c r="AZ38" s="119"/>
      <c r="BA38" s="120"/>
      <c r="BB38" s="119"/>
      <c r="BC38" s="120"/>
    </row>
    <row r="39" spans="1:55" s="118" customFormat="1" ht="25.5" customHeight="1">
      <c r="A39" s="241"/>
      <c r="B39" s="244"/>
      <c r="C39" s="139">
        <v>1129</v>
      </c>
      <c r="D39" s="140" t="s">
        <v>121</v>
      </c>
      <c r="E39" s="141" t="s">
        <v>44</v>
      </c>
      <c r="F39" s="142">
        <v>2</v>
      </c>
      <c r="G39" s="143">
        <f>IF($F39="","",INDEX('1. závod'!$A:$X,$F39+5,INDEX('Základní list'!$B:$B,MATCH($E39,'Základní list'!$A:$A,0),1)))</f>
        <v>230</v>
      </c>
      <c r="H39" s="144">
        <f>IF($F39="","",INDEX('1. závod'!$A:$X,$F39+5,INDEX('Základní list'!$B:$B,MATCH($E39,'Základní list'!$A:$A,0),1)+2))</f>
        <v>3</v>
      </c>
      <c r="I39" s="247"/>
      <c r="J39" s="247"/>
      <c r="K39" s="250"/>
      <c r="L39" s="139">
        <f t="shared" si="0"/>
        <v>1129</v>
      </c>
      <c r="M39" s="140" t="str">
        <f t="shared" si="1"/>
        <v>Hlína Václav</v>
      </c>
      <c r="N39" s="141" t="s">
        <v>17</v>
      </c>
      <c r="O39" s="142">
        <v>5</v>
      </c>
      <c r="P39" s="143">
        <f>IF($O39="","",INDEX('2. závod'!$A:$AJ,$O39+5,INDEX('Základní list'!$B:$B,MATCH($N39,'Základní list'!$A:$A,0),1)))</f>
        <v>270</v>
      </c>
      <c r="Q39" s="144">
        <f>IF($O39="","",INDEX('2. závod'!$A:$AJ,$O39+5,INDEX('Základní list'!$B:$B,MATCH($N39,'Základní list'!$A:$A,0),1)+2))</f>
        <v>12</v>
      </c>
      <c r="R39" s="201"/>
      <c r="S39" s="201"/>
      <c r="T39" s="204"/>
      <c r="U39" s="151" t="str">
        <f t="shared" si="2"/>
        <v>D2</v>
      </c>
      <c r="V39" s="151" t="str">
        <f t="shared" si="3"/>
        <v>A5</v>
      </c>
      <c r="W39" s="152" t="str">
        <f>IF(ISBLANK(B38),"",B38)</f>
        <v>ÚSMP ČRS-MO Braník</v>
      </c>
      <c r="X39" s="198"/>
      <c r="Y39" s="201"/>
      <c r="Z39" s="204"/>
      <c r="AB39" s="119"/>
      <c r="AC39" s="119"/>
      <c r="AD39" s="119"/>
      <c r="AE39" s="120"/>
      <c r="AF39" s="119"/>
      <c r="AG39" s="120"/>
      <c r="AH39" s="119"/>
      <c r="AI39" s="120"/>
      <c r="AJ39" s="119"/>
      <c r="AK39" s="120"/>
      <c r="AL39" s="119"/>
      <c r="AM39" s="120"/>
      <c r="AN39" s="119"/>
      <c r="AO39" s="120"/>
      <c r="AP39" s="119"/>
      <c r="AQ39" s="120"/>
      <c r="AR39" s="119"/>
      <c r="AS39" s="120"/>
      <c r="AT39" s="119"/>
      <c r="AU39" s="120"/>
      <c r="AV39" s="119"/>
      <c r="AW39" s="120"/>
      <c r="AX39" s="119"/>
      <c r="AY39" s="120"/>
      <c r="AZ39" s="119"/>
      <c r="BA39" s="120"/>
      <c r="BB39" s="119"/>
      <c r="BC39" s="120"/>
    </row>
    <row r="40" spans="1:55" s="118" customFormat="1" ht="25.5" customHeight="1" thickBot="1">
      <c r="A40" s="242"/>
      <c r="B40" s="245"/>
      <c r="C40" s="145">
        <v>2367</v>
      </c>
      <c r="D40" s="146" t="s">
        <v>122</v>
      </c>
      <c r="E40" s="147" t="s">
        <v>79</v>
      </c>
      <c r="F40" s="148">
        <v>10</v>
      </c>
      <c r="G40" s="149">
        <f>IF($F40="","",INDEX('1. závod'!$A:$AJ,$F40+5,INDEX('Základní list'!$B:$B,MATCH($E40,'Základní list'!$A:$A,0),1)))</f>
        <v>1700</v>
      </c>
      <c r="H40" s="150">
        <f>IF($F40="","",INDEX('1. závod'!$A:$AJ,$F40+5,INDEX('Základní list'!$B:$B,MATCH($E40,'Základní list'!$A:$A,0),1)+2))</f>
        <v>4</v>
      </c>
      <c r="I40" s="248"/>
      <c r="J40" s="248"/>
      <c r="K40" s="251"/>
      <c r="L40" s="145">
        <f aca="true" t="shared" si="4" ref="L40:L71">IF(ISBLANK(C40),"",C40)</f>
        <v>2367</v>
      </c>
      <c r="M40" s="146" t="str">
        <f aca="true" t="shared" si="5" ref="M40:M71">IF(ISBLANK(D40),"",D40)</f>
        <v>Hrubant Petr</v>
      </c>
      <c r="N40" s="147" t="s">
        <v>43</v>
      </c>
      <c r="O40" s="148">
        <v>9</v>
      </c>
      <c r="P40" s="149">
        <f>IF($O40="","",INDEX('2. závod'!$A:$AJ,$O40+5,INDEX('Základní list'!$B:$B,MATCH($N40,'Základní list'!$A:$A,0),1)))</f>
        <v>4560</v>
      </c>
      <c r="Q40" s="150">
        <f>IF($O40="","",INDEX('2. závod'!$A:$AJ,$O40+5,INDEX('Základní list'!$B:$B,MATCH($N40,'Základní list'!$A:$A,0),1)+2))</f>
        <v>4</v>
      </c>
      <c r="R40" s="202"/>
      <c r="S40" s="202"/>
      <c r="T40" s="205"/>
      <c r="U40" s="151" t="str">
        <f aca="true" t="shared" si="6" ref="U40:U71">CONCATENATE(E40,F40)</f>
        <v>F10</v>
      </c>
      <c r="V40" s="151" t="str">
        <f aca="true" t="shared" si="7" ref="V40:V71">CONCATENATE(N40,O40)</f>
        <v>C9</v>
      </c>
      <c r="W40" s="152" t="str">
        <f>IF(ISBLANK(B38),"",B38)</f>
        <v>ÚSMP ČRS-MO Braník</v>
      </c>
      <c r="X40" s="199"/>
      <c r="Y40" s="202"/>
      <c r="Z40" s="205"/>
      <c r="AB40" s="119"/>
      <c r="AC40" s="119"/>
      <c r="AD40" s="119"/>
      <c r="AE40" s="120"/>
      <c r="AF40" s="119"/>
      <c r="AG40" s="120"/>
      <c r="AH40" s="119"/>
      <c r="AI40" s="120"/>
      <c r="AJ40" s="119"/>
      <c r="AK40" s="120"/>
      <c r="AL40" s="119"/>
      <c r="AM40" s="120"/>
      <c r="AN40" s="119"/>
      <c r="AO40" s="120"/>
      <c r="AP40" s="119"/>
      <c r="AQ40" s="120"/>
      <c r="AR40" s="119"/>
      <c r="AS40" s="120"/>
      <c r="AT40" s="119"/>
      <c r="AU40" s="120"/>
      <c r="AV40" s="119"/>
      <c r="AW40" s="120"/>
      <c r="AX40" s="119"/>
      <c r="AY40" s="120"/>
      <c r="AZ40" s="119"/>
      <c r="BA40" s="120"/>
      <c r="BB40" s="119"/>
      <c r="BC40" s="120"/>
    </row>
    <row r="41" spans="1:55" s="118" customFormat="1" ht="25.5" customHeight="1">
      <c r="A41" s="226">
        <v>24</v>
      </c>
      <c r="B41" s="209" t="s">
        <v>107</v>
      </c>
      <c r="C41" s="101">
        <v>1800</v>
      </c>
      <c r="D41" s="32" t="s">
        <v>171</v>
      </c>
      <c r="E41" s="33" t="s">
        <v>42</v>
      </c>
      <c r="F41" s="34">
        <v>4</v>
      </c>
      <c r="G41" s="35">
        <f>IF($F41="","",INDEX('1. závod'!$A:$X,$F41+5,INDEX('Základní list'!$B:$B,MATCH($E41,'Základní list'!$A:$A,0),1)))</f>
        <v>1140</v>
      </c>
      <c r="H41" s="34">
        <f>IF($F41="","",INDEX('1. závod'!$A:$X,$F41+5,INDEX('Základní list'!$B:$B,MATCH($E41,'Základní list'!$A:$A,0),1)+2))</f>
        <v>2</v>
      </c>
      <c r="I41" s="191">
        <f>IF(ISBLANK($F41),"",SUM(G41:G43))</f>
        <v>2010</v>
      </c>
      <c r="J41" s="191">
        <f>IF(ISBLANK($F41),"",SUM(H41:H43))</f>
        <v>19</v>
      </c>
      <c r="K41" s="162">
        <f>IF(ISBLANK($F41),"",RANK(J41,J:J,1))</f>
        <v>11</v>
      </c>
      <c r="L41" s="101">
        <f t="shared" si="4"/>
        <v>1800</v>
      </c>
      <c r="M41" s="32" t="str">
        <f t="shared" si="5"/>
        <v>Andrýsek Petr</v>
      </c>
      <c r="N41" s="33" t="s">
        <v>79</v>
      </c>
      <c r="O41" s="34">
        <v>9</v>
      </c>
      <c r="P41" s="35">
        <f>IF($O41="","",INDEX('2. závod'!$A:$AJ,$O41+5,INDEX('Základní list'!$B:$B,MATCH($N41,'Základní list'!$A:$A,0),1)))</f>
        <v>580</v>
      </c>
      <c r="Q41" s="34">
        <f>IF($O41="","",INDEX('2. závod'!$A:$AJ,$O41+5,INDEX('Základní list'!$B:$B,MATCH($N41,'Základní list'!$A:$A,0),1)+2))</f>
        <v>9</v>
      </c>
      <c r="R41" s="182">
        <f>IF(ISBLANK($O41),"",SUM(P41:P43))</f>
        <v>5700</v>
      </c>
      <c r="S41" s="182">
        <f>IF(ISBLANK($O41),"",SUM(Q41:Q43))</f>
        <v>19</v>
      </c>
      <c r="T41" s="188">
        <f>IF(ISBLANK($O41),"",RANK(S41,S:S,1))</f>
        <v>11</v>
      </c>
      <c r="U41" s="125" t="str">
        <f t="shared" si="6"/>
        <v>B4</v>
      </c>
      <c r="V41" s="125" t="str">
        <f t="shared" si="7"/>
        <v>F9</v>
      </c>
      <c r="W41" s="117" t="str">
        <f>IF(ISBLANK(B41),"",B41)</f>
        <v>VITALITA Ostrava</v>
      </c>
      <c r="X41" s="185">
        <f>IF(ISBLANK($O41),"",SUM(I41,R41))</f>
        <v>7710</v>
      </c>
      <c r="Y41" s="182">
        <f>IF(ISBLANK($O41),"",SUM(S41,J41))</f>
        <v>38</v>
      </c>
      <c r="Z41" s="188">
        <f>IF(ISBLANK($O41),"",RANK(Y41,Y:Y,1))</f>
        <v>12</v>
      </c>
      <c r="AB41" s="126"/>
      <c r="AC41" s="126"/>
      <c r="AD41" s="126"/>
      <c r="AE41" s="110"/>
      <c r="AF41" s="126"/>
      <c r="AG41" s="110"/>
      <c r="AH41" s="126"/>
      <c r="AI41" s="110"/>
      <c r="AJ41" s="126"/>
      <c r="AK41" s="110"/>
      <c r="AL41" s="126"/>
      <c r="AM41" s="110"/>
      <c r="AN41" s="126"/>
      <c r="AO41" s="110"/>
      <c r="AP41" s="126"/>
      <c r="AQ41" s="110"/>
      <c r="AR41" s="126"/>
      <c r="AS41" s="110"/>
      <c r="AT41" s="126"/>
      <c r="AU41" s="110"/>
      <c r="AV41" s="126"/>
      <c r="AW41" s="110"/>
      <c r="AX41" s="126"/>
      <c r="AY41" s="110"/>
      <c r="AZ41" s="126"/>
      <c r="BA41" s="110"/>
      <c r="BB41" s="126"/>
      <c r="BC41" s="110"/>
    </row>
    <row r="42" spans="1:55" s="118" customFormat="1" ht="25.5" customHeight="1">
      <c r="A42" s="229"/>
      <c r="B42" s="231"/>
      <c r="C42" s="102">
        <v>243</v>
      </c>
      <c r="D42" s="36" t="s">
        <v>172</v>
      </c>
      <c r="E42" s="37" t="s">
        <v>43</v>
      </c>
      <c r="F42" s="38">
        <v>5</v>
      </c>
      <c r="G42" s="39">
        <f>IF($F42="","",INDEX('1. závod'!$A:$X,$F42+5,INDEX('Základní list'!$B:$B,MATCH($E42,'Základní list'!$A:$A,0),1)))</f>
        <v>240</v>
      </c>
      <c r="H42" s="44">
        <f>IF($F42="","",INDEX('1. závod'!$A:$X,$F42+5,INDEX('Základní list'!$B:$B,MATCH($E42,'Základní list'!$A:$A,0),1)+2))</f>
        <v>11</v>
      </c>
      <c r="I42" s="206"/>
      <c r="J42" s="206"/>
      <c r="K42" s="163"/>
      <c r="L42" s="102">
        <f t="shared" si="4"/>
        <v>243</v>
      </c>
      <c r="M42" s="36" t="str">
        <f t="shared" si="5"/>
        <v>Blaščikovič David</v>
      </c>
      <c r="N42" s="37" t="s">
        <v>42</v>
      </c>
      <c r="O42" s="38">
        <v>11</v>
      </c>
      <c r="P42" s="39">
        <f>IF($O42="","",INDEX('2. závod'!$A:$AJ,$O42+5,INDEX('Základní list'!$B:$B,MATCH($N42,'Základní list'!$A:$A,0),1)))</f>
        <v>3430</v>
      </c>
      <c r="Q42" s="44">
        <f>IF($O42="","",INDEX('2. závod'!$A:$AJ,$O42+5,INDEX('Základní list'!$B:$B,MATCH($N42,'Základní list'!$A:$A,0),1)+2))</f>
        <v>6</v>
      </c>
      <c r="R42" s="183"/>
      <c r="S42" s="183"/>
      <c r="T42" s="189"/>
      <c r="U42" s="125" t="str">
        <f t="shared" si="6"/>
        <v>C5</v>
      </c>
      <c r="V42" s="125" t="str">
        <f t="shared" si="7"/>
        <v>B11</v>
      </c>
      <c r="W42" s="117" t="str">
        <f>IF(ISBLANK(B41),"",B41)</f>
        <v>VITALITA Ostrava</v>
      </c>
      <c r="X42" s="186"/>
      <c r="Y42" s="183"/>
      <c r="Z42" s="189"/>
      <c r="AB42" s="126"/>
      <c r="AC42" s="126"/>
      <c r="AD42" s="126"/>
      <c r="AE42" s="110"/>
      <c r="AF42" s="126"/>
      <c r="AG42" s="110"/>
      <c r="AH42" s="126"/>
      <c r="AI42" s="110"/>
      <c r="AJ42" s="126"/>
      <c r="AK42" s="110"/>
      <c r="AL42" s="126"/>
      <c r="AM42" s="110"/>
      <c r="AN42" s="126"/>
      <c r="AO42" s="110"/>
      <c r="AP42" s="126"/>
      <c r="AQ42" s="110"/>
      <c r="AR42" s="126"/>
      <c r="AS42" s="110"/>
      <c r="AT42" s="126"/>
      <c r="AU42" s="110"/>
      <c r="AV42" s="126"/>
      <c r="AW42" s="110"/>
      <c r="AX42" s="126"/>
      <c r="AY42" s="110"/>
      <c r="AZ42" s="126"/>
      <c r="BA42" s="110"/>
      <c r="BB42" s="126"/>
      <c r="BC42" s="110"/>
    </row>
    <row r="43" spans="1:55" s="118" customFormat="1" ht="25.5" customHeight="1" thickBot="1">
      <c r="A43" s="230"/>
      <c r="B43" s="232"/>
      <c r="C43" s="103">
        <v>1114</v>
      </c>
      <c r="D43" s="40" t="s">
        <v>173</v>
      </c>
      <c r="E43" s="41" t="s">
        <v>79</v>
      </c>
      <c r="F43" s="42">
        <v>4</v>
      </c>
      <c r="G43" s="43">
        <f>IF($F43="","",INDEX('1. závod'!$A:$AJ,$F43+5,INDEX('Základní list'!$B:$B,MATCH($E43,'Základní list'!$A:$A,0),1)))</f>
        <v>630</v>
      </c>
      <c r="H43" s="100">
        <f>IF($F43="","",INDEX('1. závod'!$A:$AJ,$F43+5,INDEX('Základní list'!$B:$B,MATCH($E43,'Základní list'!$A:$A,0),1)+2))</f>
        <v>6</v>
      </c>
      <c r="I43" s="207"/>
      <c r="J43" s="207"/>
      <c r="K43" s="157"/>
      <c r="L43" s="103">
        <f t="shared" si="4"/>
        <v>1114</v>
      </c>
      <c r="M43" s="40" t="str">
        <f t="shared" si="5"/>
        <v>Lisník Petr</v>
      </c>
      <c r="N43" s="41" t="s">
        <v>44</v>
      </c>
      <c r="O43" s="42">
        <v>2</v>
      </c>
      <c r="P43" s="43">
        <f>IF($O43="","",INDEX('2. závod'!$A:$AJ,$O43+5,INDEX('Základní list'!$B:$B,MATCH($N43,'Základní list'!$A:$A,0),1)))</f>
        <v>1690</v>
      </c>
      <c r="Q43" s="100">
        <f>IF($O43="","",INDEX('2. závod'!$A:$AJ,$O43+5,INDEX('Základní list'!$B:$B,MATCH($N43,'Základní list'!$A:$A,0),1)+2))</f>
        <v>4</v>
      </c>
      <c r="R43" s="184"/>
      <c r="S43" s="184"/>
      <c r="T43" s="190"/>
      <c r="U43" s="125" t="str">
        <f t="shared" si="6"/>
        <v>F4</v>
      </c>
      <c r="V43" s="125" t="str">
        <f t="shared" si="7"/>
        <v>D2</v>
      </c>
      <c r="W43" s="117" t="str">
        <f>IF(ISBLANK(B41),"",B41)</f>
        <v>VITALITA Ostrava</v>
      </c>
      <c r="X43" s="187"/>
      <c r="Y43" s="184"/>
      <c r="Z43" s="190"/>
      <c r="AB43" s="126"/>
      <c r="AC43" s="126"/>
      <c r="AD43" s="126"/>
      <c r="AE43" s="110"/>
      <c r="AF43" s="126"/>
      <c r="AG43" s="110"/>
      <c r="AH43" s="126"/>
      <c r="AI43" s="110"/>
      <c r="AJ43" s="126"/>
      <c r="AK43" s="110"/>
      <c r="AL43" s="126"/>
      <c r="AM43" s="110"/>
      <c r="AN43" s="126"/>
      <c r="AO43" s="110"/>
      <c r="AP43" s="126"/>
      <c r="AQ43" s="110"/>
      <c r="AR43" s="126"/>
      <c r="AS43" s="110"/>
      <c r="AT43" s="126"/>
      <c r="AU43" s="110"/>
      <c r="AV43" s="126"/>
      <c r="AW43" s="110"/>
      <c r="AX43" s="126"/>
      <c r="AY43" s="110"/>
      <c r="AZ43" s="126"/>
      <c r="BA43" s="110"/>
      <c r="BB43" s="126"/>
      <c r="BC43" s="110"/>
    </row>
    <row r="44" spans="1:55" s="118" customFormat="1" ht="25.5" customHeight="1">
      <c r="A44" s="226">
        <v>20</v>
      </c>
      <c r="B44" s="209" t="s">
        <v>177</v>
      </c>
      <c r="C44" s="101">
        <v>2043</v>
      </c>
      <c r="D44" s="32" t="s">
        <v>166</v>
      </c>
      <c r="E44" s="33" t="s">
        <v>42</v>
      </c>
      <c r="F44" s="34">
        <v>6</v>
      </c>
      <c r="G44" s="35">
        <f>IF($F44="","",INDEX('1. závod'!$A:$X,$F44+5,INDEX('Základní list'!$B:$B,MATCH($E44,'Základní list'!$A:$A,0),1)))</f>
        <v>110</v>
      </c>
      <c r="H44" s="34">
        <f>IF($F44="","",INDEX('1. závod'!$A:$X,$F44+5,INDEX('Základní list'!$B:$B,MATCH($E44,'Základní list'!$A:$A,0),1)+2))</f>
        <v>9.5</v>
      </c>
      <c r="I44" s="191">
        <f>IF(ISBLANK($F44),"",SUM(G44:G46))</f>
        <v>3340</v>
      </c>
      <c r="J44" s="191">
        <f>IF(ISBLANK($F44),"",SUM(H44:H46))</f>
        <v>16</v>
      </c>
      <c r="K44" s="162">
        <f>IF(ISBLANK($F44),"",RANK(J44,J:J,1))</f>
        <v>8</v>
      </c>
      <c r="L44" s="101">
        <f t="shared" si="4"/>
        <v>2043</v>
      </c>
      <c r="M44" s="32" t="str">
        <f t="shared" si="5"/>
        <v>Šplíchal Daniel</v>
      </c>
      <c r="N44" s="33" t="s">
        <v>78</v>
      </c>
      <c r="O44" s="34">
        <v>2</v>
      </c>
      <c r="P44" s="35">
        <f>IF($O44="","",INDEX('2. závod'!$A:$AJ,$O44+5,INDEX('Základní list'!$B:$B,MATCH($N44,'Základní list'!$A:$A,0),1)))</f>
        <v>2090</v>
      </c>
      <c r="Q44" s="34">
        <f>IF($O44="","",INDEX('2. závod'!$A:$AJ,$O44+5,INDEX('Základní list'!$B:$B,MATCH($N44,'Základní list'!$A:$A,0),1)+2))</f>
        <v>4</v>
      </c>
      <c r="R44" s="182">
        <f>IF(ISBLANK($O44),"",SUM(P44:P46))</f>
        <v>4590</v>
      </c>
      <c r="S44" s="182">
        <f>IF(ISBLANK($O44),"",SUM(Q44:Q46))</f>
        <v>24</v>
      </c>
      <c r="T44" s="188">
        <f>IF(ISBLANK($O44),"",RANK(S44,S:S,1))</f>
        <v>18</v>
      </c>
      <c r="U44" s="125" t="str">
        <f t="shared" si="6"/>
        <v>B6</v>
      </c>
      <c r="V44" s="125" t="str">
        <f t="shared" si="7"/>
        <v>E2</v>
      </c>
      <c r="W44" s="117" t="str">
        <f>IF(ISBLANK(B44),"",B44)</f>
        <v>Azbestus CZ Feeder team</v>
      </c>
      <c r="X44" s="185">
        <f>IF(ISBLANK($O44),"",SUM(I44,R44))</f>
        <v>7930</v>
      </c>
      <c r="Y44" s="182">
        <f>IF(ISBLANK($O44),"",SUM(S44,J44))</f>
        <v>40</v>
      </c>
      <c r="Z44" s="188">
        <f>IF(ISBLANK($O44),"",RANK(Y44,Y:Y,1))</f>
        <v>13</v>
      </c>
      <c r="AB44" s="126"/>
      <c r="AC44" s="126"/>
      <c r="AD44" s="126"/>
      <c r="AE44" s="110"/>
      <c r="AF44" s="126"/>
      <c r="AG44" s="110"/>
      <c r="AH44" s="126"/>
      <c r="AI44" s="110"/>
      <c r="AJ44" s="126"/>
      <c r="AK44" s="110"/>
      <c r="AL44" s="126"/>
      <c r="AM44" s="110"/>
      <c r="AN44" s="126"/>
      <c r="AO44" s="110"/>
      <c r="AP44" s="126"/>
      <c r="AQ44" s="110"/>
      <c r="AR44" s="126"/>
      <c r="AS44" s="110"/>
      <c r="AT44" s="126"/>
      <c r="AU44" s="110"/>
      <c r="AV44" s="126"/>
      <c r="AW44" s="110"/>
      <c r="AX44" s="126"/>
      <c r="AY44" s="110"/>
      <c r="AZ44" s="126"/>
      <c r="BA44" s="110"/>
      <c r="BB44" s="126"/>
      <c r="BC44" s="110"/>
    </row>
    <row r="45" spans="1:55" s="118" customFormat="1" ht="25.5" customHeight="1">
      <c r="A45" s="229"/>
      <c r="B45" s="231"/>
      <c r="C45" s="102">
        <v>1982</v>
      </c>
      <c r="D45" s="36" t="s">
        <v>167</v>
      </c>
      <c r="E45" s="37" t="s">
        <v>78</v>
      </c>
      <c r="F45" s="38">
        <v>9</v>
      </c>
      <c r="G45" s="39">
        <f>IF($F45="","",INDEX('1. závod'!$A:$AJ,$F45+5,INDEX('Základní list'!$B:$B,MATCH($E45,'Základní list'!$A:$A,0),1)))</f>
        <v>30</v>
      </c>
      <c r="H45" s="44">
        <f>IF($F45="","",INDEX('1. závod'!$A:$AJ,$F45+5,INDEX('Základní list'!$B:$B,MATCH($E45,'Základní list'!$A:$A,0),1)+2))</f>
        <v>4.5</v>
      </c>
      <c r="I45" s="206"/>
      <c r="J45" s="206"/>
      <c r="K45" s="163"/>
      <c r="L45" s="102">
        <f t="shared" si="4"/>
        <v>1982</v>
      </c>
      <c r="M45" s="36" t="str">
        <f t="shared" si="5"/>
        <v>Hahn Petr</v>
      </c>
      <c r="N45" s="37" t="s">
        <v>43</v>
      </c>
      <c r="O45" s="38">
        <v>3</v>
      </c>
      <c r="P45" s="39">
        <f>IF($O45="","",INDEX('2. závod'!$A:$AJ,$O45+5,INDEX('Základní list'!$B:$B,MATCH($N45,'Základní list'!$A:$A,0),1)))</f>
        <v>1540</v>
      </c>
      <c r="Q45" s="44">
        <f>IF($O45="","",INDEX('2. závod'!$A:$AJ,$O45+5,INDEX('Základní list'!$B:$B,MATCH($N45,'Základní list'!$A:$A,0),1)+2))</f>
        <v>10</v>
      </c>
      <c r="R45" s="183"/>
      <c r="S45" s="183"/>
      <c r="T45" s="189"/>
      <c r="U45" s="125" t="str">
        <f t="shared" si="6"/>
        <v>E9</v>
      </c>
      <c r="V45" s="125" t="str">
        <f t="shared" si="7"/>
        <v>C3</v>
      </c>
      <c r="W45" s="117" t="str">
        <f>IF(ISBLANK(B44),"",B44)</f>
        <v>Azbestus CZ Feeder team</v>
      </c>
      <c r="X45" s="186"/>
      <c r="Y45" s="183"/>
      <c r="Z45" s="189"/>
      <c r="AB45" s="126"/>
      <c r="AC45" s="126"/>
      <c r="AD45" s="126"/>
      <c r="AE45" s="110"/>
      <c r="AF45" s="126"/>
      <c r="AG45" s="110"/>
      <c r="AH45" s="126"/>
      <c r="AI45" s="110"/>
      <c r="AJ45" s="126"/>
      <c r="AK45" s="110"/>
      <c r="AL45" s="126"/>
      <c r="AM45" s="110"/>
      <c r="AN45" s="126"/>
      <c r="AO45" s="110"/>
      <c r="AP45" s="126"/>
      <c r="AQ45" s="110"/>
      <c r="AR45" s="126"/>
      <c r="AS45" s="110"/>
      <c r="AT45" s="126"/>
      <c r="AU45" s="110"/>
      <c r="AV45" s="126"/>
      <c r="AW45" s="110"/>
      <c r="AX45" s="126"/>
      <c r="AY45" s="110"/>
      <c r="AZ45" s="126"/>
      <c r="BA45" s="110"/>
      <c r="BB45" s="126"/>
      <c r="BC45" s="110"/>
    </row>
    <row r="46" spans="1:55" s="118" customFormat="1" ht="25.5" customHeight="1" thickBot="1">
      <c r="A46" s="230"/>
      <c r="B46" s="232"/>
      <c r="C46" s="103">
        <v>2540</v>
      </c>
      <c r="D46" s="40" t="s">
        <v>178</v>
      </c>
      <c r="E46" s="41" t="s">
        <v>43</v>
      </c>
      <c r="F46" s="42">
        <v>12</v>
      </c>
      <c r="G46" s="43">
        <f>IF($F46="","",INDEX('1. závod'!$A:$X,$F46+5,INDEX('Základní list'!$B:$B,MATCH($E46,'Základní list'!$A:$A,0),1)))</f>
        <v>3200</v>
      </c>
      <c r="H46" s="100">
        <f>IF($F46="","",INDEX('1. závod'!$A:$X,$F46+5,INDEX('Základní list'!$B:$B,MATCH($E46,'Základní list'!$A:$A,0),1)+2))</f>
        <v>2</v>
      </c>
      <c r="I46" s="207"/>
      <c r="J46" s="207"/>
      <c r="K46" s="157"/>
      <c r="L46" s="103">
        <f t="shared" si="4"/>
        <v>2540</v>
      </c>
      <c r="M46" s="40" t="str">
        <f t="shared" si="5"/>
        <v>Jedlička Luboš</v>
      </c>
      <c r="N46" s="41" t="s">
        <v>42</v>
      </c>
      <c r="O46" s="42">
        <v>5</v>
      </c>
      <c r="P46" s="43">
        <f>IF($O46="","",INDEX('2. závod'!$A:$AJ,$O46+5,INDEX('Základní list'!$B:$B,MATCH($N46,'Základní list'!$A:$A,0),1)))</f>
        <v>960</v>
      </c>
      <c r="Q46" s="100">
        <f>IF($O46="","",INDEX('2. závod'!$A:$AJ,$O46+5,INDEX('Základní list'!$B:$B,MATCH($N46,'Základní list'!$A:$A,0),1)+2))</f>
        <v>10</v>
      </c>
      <c r="R46" s="184"/>
      <c r="S46" s="184"/>
      <c r="T46" s="190"/>
      <c r="U46" s="125" t="str">
        <f t="shared" si="6"/>
        <v>C12</v>
      </c>
      <c r="V46" s="125" t="str">
        <f t="shared" si="7"/>
        <v>B5</v>
      </c>
      <c r="W46" s="117" t="str">
        <f>IF(ISBLANK(B44),"",B44)</f>
        <v>Azbestus CZ Feeder team</v>
      </c>
      <c r="X46" s="187"/>
      <c r="Y46" s="184"/>
      <c r="Z46" s="190"/>
      <c r="AB46" s="126"/>
      <c r="AC46" s="126"/>
      <c r="AD46" s="126"/>
      <c r="AE46" s="110"/>
      <c r="AF46" s="126"/>
      <c r="AG46" s="110"/>
      <c r="AH46" s="126"/>
      <c r="AI46" s="110"/>
      <c r="AJ46" s="126"/>
      <c r="AK46" s="110"/>
      <c r="AL46" s="126"/>
      <c r="AM46" s="110"/>
      <c r="AN46" s="126"/>
      <c r="AO46" s="110"/>
      <c r="AP46" s="126"/>
      <c r="AQ46" s="110"/>
      <c r="AR46" s="126"/>
      <c r="AS46" s="110"/>
      <c r="AT46" s="126"/>
      <c r="AU46" s="110"/>
      <c r="AV46" s="126"/>
      <c r="AW46" s="110"/>
      <c r="AX46" s="126"/>
      <c r="AY46" s="110"/>
      <c r="AZ46" s="126"/>
      <c r="BA46" s="110"/>
      <c r="BB46" s="126"/>
      <c r="BC46" s="110"/>
    </row>
    <row r="47" spans="1:55" s="118" customFormat="1" ht="25.5" customHeight="1">
      <c r="A47" s="226">
        <v>7</v>
      </c>
      <c r="B47" s="209" t="s">
        <v>87</v>
      </c>
      <c r="C47" s="101">
        <v>1321</v>
      </c>
      <c r="D47" s="32" t="s">
        <v>123</v>
      </c>
      <c r="E47" s="33" t="s">
        <v>17</v>
      </c>
      <c r="F47" s="34">
        <v>12</v>
      </c>
      <c r="G47" s="35">
        <f>IF($F47="","",INDEX('1. závod'!$A:$X,$F47+5,INDEX('Základní list'!$B:$B,MATCH($E47,'Základní list'!$A:$A,0),1)))</f>
        <v>500</v>
      </c>
      <c r="H47" s="34">
        <f>IF($F47="","",INDEX('1. závod'!$A:$X,$F47+5,INDEX('Základní list'!$B:$B,MATCH($E47,'Základní list'!$A:$A,0),1)+2))</f>
        <v>4</v>
      </c>
      <c r="I47" s="191">
        <f>IF(ISBLANK($F47),"",SUM(G47:G49))</f>
        <v>1250</v>
      </c>
      <c r="J47" s="191">
        <f>IF(ISBLANK($F47),"",SUM(H47:H49))</f>
        <v>23</v>
      </c>
      <c r="K47" s="162">
        <f>IF(ISBLANK($F47),"",RANK(J47,J:J,1))</f>
        <v>16</v>
      </c>
      <c r="L47" s="101">
        <f t="shared" si="4"/>
        <v>1321</v>
      </c>
      <c r="M47" s="32" t="str">
        <f t="shared" si="5"/>
        <v>Srb Roman</v>
      </c>
      <c r="N47" s="33" t="s">
        <v>42</v>
      </c>
      <c r="O47" s="34">
        <v>8</v>
      </c>
      <c r="P47" s="35">
        <f>IF($O47="","",INDEX('2. závod'!$A:$AJ,$O47+5,INDEX('Základní list'!$B:$B,MATCH($N47,'Základní list'!$A:$A,0),1)))</f>
        <v>6090</v>
      </c>
      <c r="Q47" s="34">
        <f>IF($O47="","",INDEX('2. závod'!$A:$AJ,$O47+5,INDEX('Základní list'!$B:$B,MATCH($N47,'Základní list'!$A:$A,0),1)+2))</f>
        <v>1</v>
      </c>
      <c r="R47" s="182">
        <f>IF(ISBLANK($O47),"",SUM(P47:P49))</f>
        <v>10300</v>
      </c>
      <c r="S47" s="182">
        <f>IF(ISBLANK($O47),"",SUM(Q47:Q49))</f>
        <v>18</v>
      </c>
      <c r="T47" s="188">
        <f>IF(ISBLANK($O47),"",RANK(S47,S:S,1))</f>
        <v>10</v>
      </c>
      <c r="U47" s="125" t="str">
        <f t="shared" si="6"/>
        <v>A12</v>
      </c>
      <c r="V47" s="125" t="str">
        <f t="shared" si="7"/>
        <v>B8</v>
      </c>
      <c r="W47" s="117" t="str">
        <f>IF(ISBLANK(B47),"",B47)</f>
        <v>RSK FeederKlub</v>
      </c>
      <c r="X47" s="185">
        <f>IF(ISBLANK($O47),"",SUM(I47,R47))</f>
        <v>11550</v>
      </c>
      <c r="Y47" s="182">
        <f>IF(ISBLANK($O47),"",SUM(S47,J47))</f>
        <v>41</v>
      </c>
      <c r="Z47" s="188">
        <f>IF(ISBLANK($O47),"",RANK(Y47,Y:Y,1))</f>
        <v>14</v>
      </c>
      <c r="AB47" s="126"/>
      <c r="AC47" s="126"/>
      <c r="AD47" s="126"/>
      <c r="AE47" s="110"/>
      <c r="AF47" s="126"/>
      <c r="AG47" s="110"/>
      <c r="AH47" s="126"/>
      <c r="AI47" s="110"/>
      <c r="AJ47" s="126"/>
      <c r="AK47" s="110"/>
      <c r="AL47" s="126"/>
      <c r="AM47" s="110"/>
      <c r="AN47" s="126"/>
      <c r="AO47" s="110"/>
      <c r="AP47" s="126"/>
      <c r="AQ47" s="110"/>
      <c r="AR47" s="126"/>
      <c r="AS47" s="110"/>
      <c r="AT47" s="126"/>
      <c r="AU47" s="110"/>
      <c r="AV47" s="126"/>
      <c r="AW47" s="110"/>
      <c r="AX47" s="126"/>
      <c r="AY47" s="110"/>
      <c r="AZ47" s="126"/>
      <c r="BA47" s="110"/>
      <c r="BB47" s="126"/>
      <c r="BC47" s="110"/>
    </row>
    <row r="48" spans="1:55" s="118" customFormat="1" ht="25.5" customHeight="1">
      <c r="A48" s="229"/>
      <c r="B48" s="231"/>
      <c r="C48" s="102">
        <v>2266</v>
      </c>
      <c r="D48" s="36" t="s">
        <v>124</v>
      </c>
      <c r="E48" s="37" t="s">
        <v>79</v>
      </c>
      <c r="F48" s="38">
        <v>3</v>
      </c>
      <c r="G48" s="39">
        <f>IF($F48="","",INDEX('1. závod'!$A:$AJ,$F48+5,INDEX('Základní list'!$B:$B,MATCH($E48,'Základní list'!$A:$A,0),1)))</f>
        <v>610</v>
      </c>
      <c r="H48" s="44">
        <f>IF($F48="","",INDEX('1. závod'!$A:$AJ,$F48+5,INDEX('Základní list'!$B:$B,MATCH($E48,'Základní list'!$A:$A,0),1)+2))</f>
        <v>7</v>
      </c>
      <c r="I48" s="206"/>
      <c r="J48" s="206"/>
      <c r="K48" s="163"/>
      <c r="L48" s="102">
        <f t="shared" si="4"/>
        <v>2266</v>
      </c>
      <c r="M48" s="36" t="str">
        <f t="shared" si="5"/>
        <v>Březík Rudolf</v>
      </c>
      <c r="N48" s="37" t="s">
        <v>43</v>
      </c>
      <c r="O48" s="38">
        <v>2</v>
      </c>
      <c r="P48" s="154">
        <f>IF($O48="","",INDEX('2. závod'!$A:$AJ,$O48+5,INDEX('Základní list'!$B:$B,MATCH($N48,'Základní list'!$A:$A,0),1)))</f>
        <v>3460</v>
      </c>
      <c r="Q48" s="44">
        <f>IF($O48="","",INDEX('2. závod'!$A:$AJ,$O48+5,INDEX('Základní list'!$B:$B,MATCH($N48,'Základní list'!$A:$A,0),1)+2))</f>
        <v>5</v>
      </c>
      <c r="R48" s="183"/>
      <c r="S48" s="183"/>
      <c r="T48" s="189"/>
      <c r="U48" s="125" t="str">
        <f t="shared" si="6"/>
        <v>F3</v>
      </c>
      <c r="V48" s="125" t="str">
        <f t="shared" si="7"/>
        <v>C2</v>
      </c>
      <c r="W48" s="117" t="str">
        <f>IF(ISBLANK(B47),"",B47)</f>
        <v>RSK FeederKlub</v>
      </c>
      <c r="X48" s="186"/>
      <c r="Y48" s="183"/>
      <c r="Z48" s="189"/>
      <c r="AB48" s="126"/>
      <c r="AC48" s="126"/>
      <c r="AD48" s="126"/>
      <c r="AE48" s="110"/>
      <c r="AF48" s="126"/>
      <c r="AG48" s="110"/>
      <c r="AH48" s="126"/>
      <c r="AI48" s="110"/>
      <c r="AJ48" s="126"/>
      <c r="AK48" s="110"/>
      <c r="AL48" s="126"/>
      <c r="AM48" s="110"/>
      <c r="AN48" s="126"/>
      <c r="AO48" s="110"/>
      <c r="AP48" s="126"/>
      <c r="AQ48" s="110"/>
      <c r="AR48" s="126"/>
      <c r="AS48" s="110"/>
      <c r="AT48" s="126"/>
      <c r="AU48" s="110"/>
      <c r="AV48" s="126"/>
      <c r="AW48" s="110"/>
      <c r="AX48" s="126"/>
      <c r="AY48" s="110"/>
      <c r="AZ48" s="126"/>
      <c r="BA48" s="110"/>
      <c r="BB48" s="126"/>
      <c r="BC48" s="110"/>
    </row>
    <row r="49" spans="1:55" s="118" customFormat="1" ht="25.5" customHeight="1" thickBot="1">
      <c r="A49" s="230"/>
      <c r="B49" s="232"/>
      <c r="C49" s="103">
        <v>2347</v>
      </c>
      <c r="D49" s="40" t="s">
        <v>125</v>
      </c>
      <c r="E49" s="41" t="s">
        <v>43</v>
      </c>
      <c r="F49" s="42">
        <v>3</v>
      </c>
      <c r="G49" s="43">
        <f>IF($F49="","",INDEX('1. závod'!$A:$X,$F49+5,INDEX('Základní list'!$B:$B,MATCH($E49,'Základní list'!$A:$A,0),1)))</f>
        <v>140</v>
      </c>
      <c r="H49" s="100">
        <f>IF($F49="","",INDEX('1. závod'!$A:$X,$F49+5,INDEX('Základní list'!$B:$B,MATCH($E49,'Základní list'!$A:$A,0),1)+2))</f>
        <v>12</v>
      </c>
      <c r="I49" s="207"/>
      <c r="J49" s="207"/>
      <c r="K49" s="157"/>
      <c r="L49" s="103">
        <f t="shared" si="4"/>
        <v>2347</v>
      </c>
      <c r="M49" s="40" t="str">
        <f t="shared" si="5"/>
        <v>Rathouský Petr</v>
      </c>
      <c r="N49" s="41" t="s">
        <v>78</v>
      </c>
      <c r="O49" s="42">
        <v>4</v>
      </c>
      <c r="P49" s="43">
        <f>IF($O49="","",INDEX('2. závod'!$A:$AJ,$O49+5,INDEX('Základní list'!$B:$B,MATCH($N49,'Základní list'!$A:$A,0),1)))</f>
        <v>750</v>
      </c>
      <c r="Q49" s="100">
        <f>IF($O49="","",INDEX('2. závod'!$A:$AJ,$O49+5,INDEX('Základní list'!$B:$B,MATCH($N49,'Základní list'!$A:$A,0),1)+2))</f>
        <v>12</v>
      </c>
      <c r="R49" s="184"/>
      <c r="S49" s="184"/>
      <c r="T49" s="190"/>
      <c r="U49" s="125" t="str">
        <f t="shared" si="6"/>
        <v>C3</v>
      </c>
      <c r="V49" s="125" t="str">
        <f t="shared" si="7"/>
        <v>E4</v>
      </c>
      <c r="W49" s="117" t="str">
        <f>IF(ISBLANK(B47),"",B47)</f>
        <v>RSK FeederKlub</v>
      </c>
      <c r="X49" s="187"/>
      <c r="Y49" s="184"/>
      <c r="Z49" s="190"/>
      <c r="AB49" s="126"/>
      <c r="AC49" s="126"/>
      <c r="AD49" s="126"/>
      <c r="AE49" s="110"/>
      <c r="AF49" s="126"/>
      <c r="AG49" s="110"/>
      <c r="AH49" s="126"/>
      <c r="AI49" s="110"/>
      <c r="AJ49" s="126"/>
      <c r="AK49" s="110"/>
      <c r="AL49" s="126"/>
      <c r="AM49" s="110"/>
      <c r="AN49" s="126"/>
      <c r="AO49" s="110"/>
      <c r="AP49" s="126"/>
      <c r="AQ49" s="110"/>
      <c r="AR49" s="126"/>
      <c r="AS49" s="110"/>
      <c r="AT49" s="126"/>
      <c r="AU49" s="110"/>
      <c r="AV49" s="126"/>
      <c r="AW49" s="110"/>
      <c r="AX49" s="126"/>
      <c r="AY49" s="110"/>
      <c r="AZ49" s="126"/>
      <c r="BA49" s="110"/>
      <c r="BB49" s="126"/>
      <c r="BC49" s="110"/>
    </row>
    <row r="50" spans="1:55" s="118" customFormat="1" ht="25.5" customHeight="1">
      <c r="A50" s="226">
        <v>17</v>
      </c>
      <c r="B50" s="209" t="s">
        <v>102</v>
      </c>
      <c r="C50" s="101">
        <v>2366</v>
      </c>
      <c r="D50" s="32" t="s">
        <v>132</v>
      </c>
      <c r="E50" s="33" t="s">
        <v>78</v>
      </c>
      <c r="F50" s="34">
        <v>10</v>
      </c>
      <c r="G50" s="35">
        <f>IF($F50="","",INDEX('1. závod'!$A:$AJ,$F50+5,INDEX('Základní list'!$B:$B,MATCH($E50,'Základní list'!$A:$A,0),1)))</f>
        <v>10</v>
      </c>
      <c r="H50" s="34">
        <f>IF($F50="","",INDEX('1. závod'!$A:$AJ,$F50+5,INDEX('Základní list'!$B:$B,MATCH($E50,'Základní list'!$A:$A,0),1)+2))</f>
        <v>6.5</v>
      </c>
      <c r="I50" s="191">
        <f>IF(ISBLANK($F50),"",SUM(G50:G52))</f>
        <v>460</v>
      </c>
      <c r="J50" s="191">
        <f>IF(ISBLANK($F50),"",SUM(H50:H52))</f>
        <v>21.5</v>
      </c>
      <c r="K50" s="162">
        <f>IF(ISBLANK($F50),"",RANK(J50,J:J,1))</f>
        <v>14</v>
      </c>
      <c r="L50" s="101">
        <f t="shared" si="4"/>
        <v>2366</v>
      </c>
      <c r="M50" s="32" t="str">
        <f t="shared" si="5"/>
        <v>Vaněk Lukáš</v>
      </c>
      <c r="N50" s="33" t="s">
        <v>44</v>
      </c>
      <c r="O50" s="34">
        <v>9</v>
      </c>
      <c r="P50" s="35">
        <f>IF($O50="","",INDEX('2. závod'!$A:$AJ,$O50+5,INDEX('Základní list'!$B:$B,MATCH($N50,'Základní list'!$A:$A,0),1)))</f>
        <v>3570</v>
      </c>
      <c r="Q50" s="34">
        <f>IF($O50="","",INDEX('2. závod'!$A:$AJ,$O50+5,INDEX('Základní list'!$B:$B,MATCH($N50,'Základní list'!$A:$A,0),1)+2))</f>
        <v>2</v>
      </c>
      <c r="R50" s="182">
        <f>IF(ISBLANK($O50),"",SUM(P50:P52))</f>
        <v>5170</v>
      </c>
      <c r="S50" s="182">
        <f>IF(ISBLANK($O50),"",SUM(Q50:Q52))</f>
        <v>24</v>
      </c>
      <c r="T50" s="188">
        <f>IF(ISBLANK($O50),"",RANK(S50,S:S,1))</f>
        <v>18</v>
      </c>
      <c r="U50" s="125" t="str">
        <f t="shared" si="6"/>
        <v>E10</v>
      </c>
      <c r="V50" s="125" t="str">
        <f t="shared" si="7"/>
        <v>D9</v>
      </c>
      <c r="W50" s="117" t="str">
        <f>IF(ISBLANK(B50),"",B50)</f>
        <v>FEEDER TEAM Znojmo</v>
      </c>
      <c r="X50" s="185">
        <f>IF(ISBLANK($O50),"",SUM(I50,R50))</f>
        <v>5630</v>
      </c>
      <c r="Y50" s="182">
        <f>IF(ISBLANK($O50),"",SUM(S50,J50))</f>
        <v>45.5</v>
      </c>
      <c r="Z50" s="188">
        <f>IF(ISBLANK($O50),"",RANK(Y50,Y:Y,1))</f>
        <v>15</v>
      </c>
      <c r="AB50" s="119"/>
      <c r="AC50" s="119"/>
      <c r="AD50" s="119"/>
      <c r="AE50" s="120"/>
      <c r="AF50" s="119"/>
      <c r="AG50" s="120"/>
      <c r="AH50" s="119"/>
      <c r="AI50" s="120"/>
      <c r="AJ50" s="119"/>
      <c r="AK50" s="120"/>
      <c r="AL50" s="119"/>
      <c r="AM50" s="120"/>
      <c r="AN50" s="119"/>
      <c r="AO50" s="120"/>
      <c r="AP50" s="119"/>
      <c r="AQ50" s="120"/>
      <c r="AR50" s="119"/>
      <c r="AS50" s="120"/>
      <c r="AT50" s="119"/>
      <c r="AU50" s="120"/>
      <c r="AV50" s="119"/>
      <c r="AW50" s="120"/>
      <c r="AX50" s="119"/>
      <c r="AY50" s="120"/>
      <c r="AZ50" s="119"/>
      <c r="BA50" s="120"/>
      <c r="BB50" s="119"/>
      <c r="BC50" s="120"/>
    </row>
    <row r="51" spans="1:55" s="118" customFormat="1" ht="25.5" customHeight="1">
      <c r="A51" s="229"/>
      <c r="B51" s="231"/>
      <c r="C51" s="102">
        <v>974</v>
      </c>
      <c r="D51" s="36" t="s">
        <v>133</v>
      </c>
      <c r="E51" s="37" t="s">
        <v>17</v>
      </c>
      <c r="F51" s="38">
        <v>4</v>
      </c>
      <c r="G51" s="39">
        <f>IF($F51="","",INDEX('1. závod'!$A:$X,$F51+5,INDEX('Základní list'!$B:$B,MATCH($E51,'Základní list'!$A:$A,0),1)))</f>
        <v>450</v>
      </c>
      <c r="H51" s="44">
        <f>IF($F51="","",INDEX('1. závod'!$A:$X,$F51+5,INDEX('Základní list'!$B:$B,MATCH($E51,'Základní list'!$A:$A,0),1)+2))</f>
        <v>5</v>
      </c>
      <c r="I51" s="206"/>
      <c r="J51" s="206"/>
      <c r="K51" s="163"/>
      <c r="L51" s="102">
        <f t="shared" si="4"/>
        <v>974</v>
      </c>
      <c r="M51" s="36" t="str">
        <f t="shared" si="5"/>
        <v>Pop Miroslav</v>
      </c>
      <c r="N51" s="37" t="s">
        <v>42</v>
      </c>
      <c r="O51" s="38">
        <v>3</v>
      </c>
      <c r="P51" s="39">
        <f>IF($O51="","",INDEX('2. závod'!$A:$AJ,$O51+5,INDEX('Základní list'!$B:$B,MATCH($N51,'Základní list'!$A:$A,0),1)))</f>
        <v>1210</v>
      </c>
      <c r="Q51" s="44">
        <f>IF($O51="","",INDEX('2. závod'!$A:$AJ,$O51+5,INDEX('Základní list'!$B:$B,MATCH($N51,'Základní list'!$A:$A,0),1)+2))</f>
        <v>9</v>
      </c>
      <c r="R51" s="183"/>
      <c r="S51" s="183"/>
      <c r="T51" s="189"/>
      <c r="U51" s="125" t="str">
        <f t="shared" si="6"/>
        <v>A4</v>
      </c>
      <c r="V51" s="125" t="str">
        <f t="shared" si="7"/>
        <v>B3</v>
      </c>
      <c r="W51" s="117" t="str">
        <f>IF(ISBLANK(B50),"",B50)</f>
        <v>FEEDER TEAM Znojmo</v>
      </c>
      <c r="X51" s="186"/>
      <c r="Y51" s="183"/>
      <c r="Z51" s="189"/>
      <c r="AB51" s="119"/>
      <c r="AC51" s="119"/>
      <c r="AD51" s="119"/>
      <c r="AE51" s="120"/>
      <c r="AF51" s="119"/>
      <c r="AG51" s="120"/>
      <c r="AH51" s="119"/>
      <c r="AI51" s="120"/>
      <c r="AJ51" s="119"/>
      <c r="AK51" s="120"/>
      <c r="AL51" s="119"/>
      <c r="AM51" s="120"/>
      <c r="AN51" s="119"/>
      <c r="AO51" s="120"/>
      <c r="AP51" s="119"/>
      <c r="AQ51" s="120"/>
      <c r="AR51" s="119"/>
      <c r="AS51" s="120"/>
      <c r="AT51" s="119"/>
      <c r="AU51" s="120"/>
      <c r="AV51" s="119"/>
      <c r="AW51" s="120"/>
      <c r="AX51" s="119"/>
      <c r="AY51" s="120"/>
      <c r="AZ51" s="119"/>
      <c r="BA51" s="120"/>
      <c r="BB51" s="119"/>
      <c r="BC51" s="120"/>
    </row>
    <row r="52" spans="1:55" s="118" customFormat="1" ht="25.5" customHeight="1" thickBot="1">
      <c r="A52" s="230"/>
      <c r="B52" s="232"/>
      <c r="C52" s="103">
        <v>2359</v>
      </c>
      <c r="D52" s="40" t="s">
        <v>134</v>
      </c>
      <c r="E52" s="41" t="s">
        <v>44</v>
      </c>
      <c r="F52" s="42">
        <v>7</v>
      </c>
      <c r="G52" s="43">
        <f>IF($F52="","",INDEX('1. závod'!$A:$X,$F52+5,INDEX('Základní list'!$B:$B,MATCH($E52,'Základní list'!$A:$A,0),1)))</f>
        <v>0</v>
      </c>
      <c r="H52" s="100">
        <f>IF($F52="","",INDEX('1. závod'!$A:$X,$F52+5,INDEX('Základní list'!$B:$B,MATCH($E52,'Základní list'!$A:$A,0),1)+2))</f>
        <v>10</v>
      </c>
      <c r="I52" s="207"/>
      <c r="J52" s="207"/>
      <c r="K52" s="157"/>
      <c r="L52" s="103">
        <f t="shared" si="4"/>
        <v>2359</v>
      </c>
      <c r="M52" s="40" t="str">
        <f t="shared" si="5"/>
        <v>Kafka Vojtěch</v>
      </c>
      <c r="N52" s="41" t="s">
        <v>78</v>
      </c>
      <c r="O52" s="42">
        <v>6</v>
      </c>
      <c r="P52" s="43">
        <f>IF($O52="","",INDEX('2. závod'!$A:$AJ,$O52+5,INDEX('Základní list'!$B:$B,MATCH($N52,'Základní list'!$A:$A,0),1)))</f>
        <v>390</v>
      </c>
      <c r="Q52" s="100">
        <f>IF($O52="","",INDEX('2. závod'!$A:$AJ,$O52+5,INDEX('Základní list'!$B:$B,MATCH($N52,'Základní list'!$A:$A,0),1)+2))</f>
        <v>13</v>
      </c>
      <c r="R52" s="184"/>
      <c r="S52" s="184"/>
      <c r="T52" s="190"/>
      <c r="U52" s="125" t="str">
        <f t="shared" si="6"/>
        <v>D7</v>
      </c>
      <c r="V52" s="125" t="str">
        <f t="shared" si="7"/>
        <v>E6</v>
      </c>
      <c r="W52" s="117" t="str">
        <f>IF(ISBLANK(B50),"",B50)</f>
        <v>FEEDER TEAM Znojmo</v>
      </c>
      <c r="X52" s="187"/>
      <c r="Y52" s="184"/>
      <c r="Z52" s="190"/>
      <c r="AB52" s="119"/>
      <c r="AC52" s="119"/>
      <c r="AD52" s="119"/>
      <c r="AE52" s="120"/>
      <c r="AF52" s="119"/>
      <c r="AG52" s="120"/>
      <c r="AH52" s="119"/>
      <c r="AI52" s="120"/>
      <c r="AJ52" s="119"/>
      <c r="AK52" s="120"/>
      <c r="AL52" s="119"/>
      <c r="AM52" s="120"/>
      <c r="AN52" s="119"/>
      <c r="AO52" s="120"/>
      <c r="AP52" s="119"/>
      <c r="AQ52" s="120"/>
      <c r="AR52" s="119"/>
      <c r="AS52" s="120"/>
      <c r="AT52" s="119"/>
      <c r="AU52" s="120"/>
      <c r="AV52" s="119"/>
      <c r="AW52" s="120"/>
      <c r="AX52" s="119"/>
      <c r="AY52" s="120"/>
      <c r="AZ52" s="119"/>
      <c r="BA52" s="120"/>
      <c r="BB52" s="119"/>
      <c r="BC52" s="120"/>
    </row>
    <row r="53" spans="1:55" s="118" customFormat="1" ht="25.5" customHeight="1">
      <c r="A53" s="240">
        <v>16</v>
      </c>
      <c r="B53" s="243" t="s">
        <v>101</v>
      </c>
      <c r="C53" s="134">
        <v>2281</v>
      </c>
      <c r="D53" s="135" t="s">
        <v>160</v>
      </c>
      <c r="E53" s="136" t="s">
        <v>43</v>
      </c>
      <c r="F53" s="137">
        <v>4</v>
      </c>
      <c r="G53" s="138">
        <f>IF($F53="","",INDEX('1. závod'!$A:$X,$F53+5,INDEX('Základní list'!$B:$B,MATCH($E53,'Základní list'!$A:$A,0),1)))</f>
        <v>1660</v>
      </c>
      <c r="H53" s="137">
        <f>IF($F53="","",INDEX('1. závod'!$A:$X,$F53+5,INDEX('Základní list'!$B:$B,MATCH($E53,'Základní list'!$A:$A,0),1)+2))</f>
        <v>8</v>
      </c>
      <c r="I53" s="246">
        <f>IF(ISBLANK($F53),"",SUM(G53:G55))</f>
        <v>1960</v>
      </c>
      <c r="J53" s="246">
        <f>IF(ISBLANK($F53),"",SUM(H53:H55))</f>
        <v>25</v>
      </c>
      <c r="K53" s="249">
        <f>IF(ISBLANK($F53),"",RANK(J53,J:J,1))</f>
        <v>17</v>
      </c>
      <c r="L53" s="134">
        <f t="shared" si="4"/>
        <v>2281</v>
      </c>
      <c r="M53" s="135" t="str">
        <f t="shared" si="5"/>
        <v>Malý David</v>
      </c>
      <c r="N53" s="136" t="s">
        <v>79</v>
      </c>
      <c r="O53" s="137">
        <v>6</v>
      </c>
      <c r="P53" s="138">
        <f>IF($O53="","",INDEX('2. závod'!$A:$AJ,$O53+5,INDEX('Základní list'!$B:$B,MATCH($N53,'Základní list'!$A:$A,0),1)))</f>
        <v>970</v>
      </c>
      <c r="Q53" s="137">
        <f>IF($O53="","",INDEX('2. závod'!$A:$AJ,$O53+5,INDEX('Základní list'!$B:$B,MATCH($N53,'Základní list'!$A:$A,0),1)+2))</f>
        <v>8</v>
      </c>
      <c r="R53" s="200">
        <f>IF(ISBLANK($O53),"",SUM(P53:P55))</f>
        <v>7530</v>
      </c>
      <c r="S53" s="200">
        <f>IF(ISBLANK($O53),"",SUM(Q53:Q55))</f>
        <v>22</v>
      </c>
      <c r="T53" s="203">
        <f>IF(ISBLANK($O53),"",RANK(S53,S:S,1))</f>
        <v>16</v>
      </c>
      <c r="U53" s="151" t="str">
        <f t="shared" si="6"/>
        <v>C4</v>
      </c>
      <c r="V53" s="151" t="str">
        <f t="shared" si="7"/>
        <v>F6</v>
      </c>
      <c r="W53" s="152" t="str">
        <f>IF(ISBLANK(B53),"",B53)</f>
        <v>GOOD MIX TEAM Hranice</v>
      </c>
      <c r="X53" s="197">
        <f>IF(ISBLANK($O53),"",SUM(I53,R53))</f>
        <v>9490</v>
      </c>
      <c r="Y53" s="200">
        <f>IF(ISBLANK($O53),"",SUM(S53,J53))</f>
        <v>47</v>
      </c>
      <c r="Z53" s="203">
        <f>IF(ISBLANK($O53),"",RANK(Y53,Y:Y,1))</f>
        <v>16</v>
      </c>
      <c r="AB53" s="119"/>
      <c r="AC53" s="119"/>
      <c r="AD53" s="119"/>
      <c r="AE53" s="120"/>
      <c r="AF53" s="119"/>
      <c r="AG53" s="120"/>
      <c r="AH53" s="119"/>
      <c r="AI53" s="120"/>
      <c r="AJ53" s="119"/>
      <c r="AK53" s="120"/>
      <c r="AL53" s="119"/>
      <c r="AM53" s="120"/>
      <c r="AN53" s="119"/>
      <c r="AO53" s="120"/>
      <c r="AP53" s="119"/>
      <c r="AQ53" s="120"/>
      <c r="AR53" s="119"/>
      <c r="AS53" s="120"/>
      <c r="AT53" s="119"/>
      <c r="AU53" s="120"/>
      <c r="AV53" s="119"/>
      <c r="AW53" s="120"/>
      <c r="AX53" s="119"/>
      <c r="AY53" s="120"/>
      <c r="AZ53" s="119"/>
      <c r="BA53" s="120"/>
      <c r="BB53" s="119"/>
      <c r="BC53" s="120"/>
    </row>
    <row r="54" spans="1:55" s="118" customFormat="1" ht="25.5" customHeight="1">
      <c r="A54" s="241"/>
      <c r="B54" s="244"/>
      <c r="C54" s="139">
        <v>2054</v>
      </c>
      <c r="D54" s="140" t="s">
        <v>161</v>
      </c>
      <c r="E54" s="141" t="s">
        <v>17</v>
      </c>
      <c r="F54" s="142">
        <v>5</v>
      </c>
      <c r="G54" s="143">
        <f>IF($F54="","",INDEX('1. závod'!$A:$X,$F54+5,INDEX('Základní list'!$B:$B,MATCH($E54,'Základní list'!$A:$A,0),1)))</f>
        <v>300</v>
      </c>
      <c r="H54" s="144">
        <f>IF($F54="","",INDEX('1. závod'!$A:$X,$F54+5,INDEX('Základní list'!$B:$B,MATCH($E54,'Základní list'!$A:$A,0),1)+2))</f>
        <v>6</v>
      </c>
      <c r="I54" s="247"/>
      <c r="J54" s="247"/>
      <c r="K54" s="250"/>
      <c r="L54" s="139">
        <f t="shared" si="4"/>
        <v>2054</v>
      </c>
      <c r="M54" s="140" t="str">
        <f t="shared" si="5"/>
        <v>Novák Martin</v>
      </c>
      <c r="N54" s="141" t="s">
        <v>42</v>
      </c>
      <c r="O54" s="142">
        <v>7</v>
      </c>
      <c r="P54" s="143">
        <f>IF($O54="","",INDEX('2. závod'!$A:$AJ,$O54+5,INDEX('Základní list'!$B:$B,MATCH($N54,'Základní list'!$A:$A,0),1)))</f>
        <v>670</v>
      </c>
      <c r="Q54" s="144">
        <f>IF($O54="","",INDEX('2. závod'!$A:$AJ,$O54+5,INDEX('Základní list'!$B:$B,MATCH($N54,'Základní list'!$A:$A,0),1)+2))</f>
        <v>12</v>
      </c>
      <c r="R54" s="201"/>
      <c r="S54" s="201"/>
      <c r="T54" s="204"/>
      <c r="U54" s="151" t="str">
        <f t="shared" si="6"/>
        <v>A5</v>
      </c>
      <c r="V54" s="151" t="str">
        <f t="shared" si="7"/>
        <v>B7</v>
      </c>
      <c r="W54" s="152" t="str">
        <f>IF(ISBLANK(B53),"",B53)</f>
        <v>GOOD MIX TEAM Hranice</v>
      </c>
      <c r="X54" s="198"/>
      <c r="Y54" s="201"/>
      <c r="Z54" s="204"/>
      <c r="AB54" s="119"/>
      <c r="AC54" s="119"/>
      <c r="AD54" s="119"/>
      <c r="AE54" s="120"/>
      <c r="AF54" s="119"/>
      <c r="AG54" s="120"/>
      <c r="AH54" s="119"/>
      <c r="AI54" s="120"/>
      <c r="AJ54" s="119"/>
      <c r="AK54" s="120"/>
      <c r="AL54" s="119"/>
      <c r="AM54" s="120"/>
      <c r="AN54" s="119"/>
      <c r="AO54" s="120"/>
      <c r="AP54" s="119"/>
      <c r="AQ54" s="120"/>
      <c r="AR54" s="119"/>
      <c r="AS54" s="120"/>
      <c r="AT54" s="119"/>
      <c r="AU54" s="120"/>
      <c r="AV54" s="119"/>
      <c r="AW54" s="120"/>
      <c r="AX54" s="119"/>
      <c r="AY54" s="120"/>
      <c r="AZ54" s="119"/>
      <c r="BA54" s="120"/>
      <c r="BB54" s="119"/>
      <c r="BC54" s="120"/>
    </row>
    <row r="55" spans="1:55" s="118" customFormat="1" ht="25.5" customHeight="1" thickBot="1">
      <c r="A55" s="242"/>
      <c r="B55" s="245"/>
      <c r="C55" s="145">
        <v>2306</v>
      </c>
      <c r="D55" s="146" t="s">
        <v>162</v>
      </c>
      <c r="E55" s="147" t="s">
        <v>79</v>
      </c>
      <c r="F55" s="148">
        <v>1</v>
      </c>
      <c r="G55" s="149">
        <f>IF($F55="","",INDEX('1. závod'!$A:$AJ,$F55+5,INDEX('Základní list'!$B:$B,MATCH($E55,'Základní list'!$A:$A,0),1)))</f>
        <v>0</v>
      </c>
      <c r="H55" s="150">
        <f>IF($F55="","",INDEX('1. závod'!$A:$AJ,$F55+5,INDEX('Základní list'!$B:$B,MATCH($E55,'Základní list'!$A:$A,0),1)+2))</f>
        <v>11</v>
      </c>
      <c r="I55" s="248"/>
      <c r="J55" s="248"/>
      <c r="K55" s="251"/>
      <c r="L55" s="145">
        <f t="shared" si="4"/>
        <v>2306</v>
      </c>
      <c r="M55" s="146" t="str">
        <f t="shared" si="5"/>
        <v>Čech Martin</v>
      </c>
      <c r="N55" s="147" t="s">
        <v>43</v>
      </c>
      <c r="O55" s="148">
        <v>7</v>
      </c>
      <c r="P55" s="149">
        <f>IF($O55="","",INDEX('2. závod'!$A:$AJ,$O55+5,INDEX('Základní list'!$B:$B,MATCH($N55,'Základní list'!$A:$A,0),1)))</f>
        <v>5890</v>
      </c>
      <c r="Q55" s="150">
        <f>IF($O55="","",INDEX('2. závod'!$A:$AJ,$O55+5,INDEX('Základní list'!$B:$B,MATCH($N55,'Základní list'!$A:$A,0),1)+2))</f>
        <v>2</v>
      </c>
      <c r="R55" s="202"/>
      <c r="S55" s="202"/>
      <c r="T55" s="205"/>
      <c r="U55" s="151" t="str">
        <f t="shared" si="6"/>
        <v>F1</v>
      </c>
      <c r="V55" s="151" t="str">
        <f t="shared" si="7"/>
        <v>C7</v>
      </c>
      <c r="W55" s="152" t="str">
        <f>IF(ISBLANK(B53),"",B53)</f>
        <v>GOOD MIX TEAM Hranice</v>
      </c>
      <c r="X55" s="199"/>
      <c r="Y55" s="202"/>
      <c r="Z55" s="205"/>
      <c r="AB55" s="119"/>
      <c r="AC55" s="119"/>
      <c r="AD55" s="119"/>
      <c r="AE55" s="120"/>
      <c r="AF55" s="119"/>
      <c r="AG55" s="120"/>
      <c r="AH55" s="119"/>
      <c r="AI55" s="120"/>
      <c r="AJ55" s="119"/>
      <c r="AK55" s="120"/>
      <c r="AL55" s="119"/>
      <c r="AM55" s="120"/>
      <c r="AN55" s="119"/>
      <c r="AO55" s="120"/>
      <c r="AP55" s="119"/>
      <c r="AQ55" s="120"/>
      <c r="AR55" s="119"/>
      <c r="AS55" s="120"/>
      <c r="AT55" s="119"/>
      <c r="AU55" s="120"/>
      <c r="AV55" s="119"/>
      <c r="AW55" s="120"/>
      <c r="AX55" s="119"/>
      <c r="AY55" s="120"/>
      <c r="AZ55" s="119"/>
      <c r="BA55" s="120"/>
      <c r="BB55" s="119"/>
      <c r="BC55" s="120"/>
    </row>
    <row r="56" spans="1:55" s="118" customFormat="1" ht="25.5" customHeight="1">
      <c r="A56" s="240">
        <v>19</v>
      </c>
      <c r="B56" s="243" t="s">
        <v>104</v>
      </c>
      <c r="C56" s="134">
        <v>2309</v>
      </c>
      <c r="D56" s="135" t="s">
        <v>163</v>
      </c>
      <c r="E56" s="136" t="s">
        <v>17</v>
      </c>
      <c r="F56" s="137">
        <v>8</v>
      </c>
      <c r="G56" s="138">
        <f>IF($F56="","",INDEX('1. závod'!$A:$X,$F56+5,INDEX('Základní list'!$B:$B,MATCH($E56,'Základní list'!$A:$A,0),1)))</f>
        <v>230</v>
      </c>
      <c r="H56" s="137">
        <f>IF($F56="","",INDEX('1. závod'!$A:$X,$F56+5,INDEX('Základní list'!$B:$B,MATCH($E56,'Základní list'!$A:$A,0),1)+2))</f>
        <v>7.5</v>
      </c>
      <c r="I56" s="246">
        <f>IF(ISBLANK($F56),"",SUM(G56:G58))</f>
        <v>430</v>
      </c>
      <c r="J56" s="246">
        <f>IF(ISBLANK($F56),"",SUM(H56:H58))</f>
        <v>21.5</v>
      </c>
      <c r="K56" s="249">
        <f>IF(ISBLANK($F56),"",RANK(J56,J:J,1))</f>
        <v>14</v>
      </c>
      <c r="L56" s="134">
        <f t="shared" si="4"/>
        <v>2309</v>
      </c>
      <c r="M56" s="135" t="str">
        <f t="shared" si="5"/>
        <v>Kasl Luboš</v>
      </c>
      <c r="N56" s="136" t="s">
        <v>79</v>
      </c>
      <c r="O56" s="137">
        <v>1</v>
      </c>
      <c r="P56" s="138">
        <f>IF($O56="","",INDEX('2. závod'!$A:$AJ,$O56+5,INDEX('Základní list'!$B:$B,MATCH($N56,'Základní list'!$A:$A,0),1)))</f>
        <v>2530</v>
      </c>
      <c r="Q56" s="137">
        <f>IF($O56="","",INDEX('2. závod'!$A:$AJ,$O56+5,INDEX('Základní list'!$B:$B,MATCH($N56,'Základní list'!$A:$A,0),1)+2))</f>
        <v>5</v>
      </c>
      <c r="R56" s="200">
        <f>IF(ISBLANK($O56),"",SUM(P56:P58))</f>
        <v>3780</v>
      </c>
      <c r="S56" s="200">
        <f>IF(ISBLANK($O56),"",SUM(Q56:Q58))</f>
        <v>26</v>
      </c>
      <c r="T56" s="203">
        <f>IF(ISBLANK($O56),"",RANK(S56,S:S,1))</f>
        <v>20</v>
      </c>
      <c r="U56" s="151" t="str">
        <f t="shared" si="6"/>
        <v>A8</v>
      </c>
      <c r="V56" s="151" t="str">
        <f t="shared" si="7"/>
        <v>F1</v>
      </c>
      <c r="W56" s="152" t="str">
        <f>IF(ISBLANK(B56),"",B56)</f>
        <v>LOVCI 007</v>
      </c>
      <c r="X56" s="197">
        <f>IF(ISBLANK($O56),"",SUM(I56,R56))</f>
        <v>4210</v>
      </c>
      <c r="Y56" s="200">
        <f>IF(ISBLANK($O56),"",SUM(S56,J56))</f>
        <v>47.5</v>
      </c>
      <c r="Z56" s="203">
        <f>IF(ISBLANK($O56),"",RANK(Y56,Y:Y,1))</f>
        <v>17</v>
      </c>
      <c r="AB56" s="119"/>
      <c r="AC56" s="119"/>
      <c r="AD56" s="119"/>
      <c r="AE56" s="120"/>
      <c r="AF56" s="119"/>
      <c r="AG56" s="120"/>
      <c r="AH56" s="119"/>
      <c r="AI56" s="120"/>
      <c r="AJ56" s="119"/>
      <c r="AK56" s="120"/>
      <c r="AL56" s="119"/>
      <c r="AM56" s="120"/>
      <c r="AN56" s="119"/>
      <c r="AO56" s="120"/>
      <c r="AP56" s="119"/>
      <c r="AQ56" s="120"/>
      <c r="AR56" s="119"/>
      <c r="AS56" s="120"/>
      <c r="AT56" s="119"/>
      <c r="AU56" s="120"/>
      <c r="AV56" s="119"/>
      <c r="AW56" s="120"/>
      <c r="AX56" s="119"/>
      <c r="AY56" s="120"/>
      <c r="AZ56" s="119"/>
      <c r="BA56" s="120"/>
      <c r="BB56" s="119"/>
      <c r="BC56" s="120"/>
    </row>
    <row r="57" spans="1:55" s="118" customFormat="1" ht="25.5" customHeight="1">
      <c r="A57" s="241"/>
      <c r="B57" s="244"/>
      <c r="C57" s="139">
        <v>2336</v>
      </c>
      <c r="D57" s="140" t="s">
        <v>164</v>
      </c>
      <c r="E57" s="141" t="s">
        <v>44</v>
      </c>
      <c r="F57" s="142">
        <v>3</v>
      </c>
      <c r="G57" s="143">
        <f>IF($F57="","",INDEX('1. závod'!$A:$X,$F57+5,INDEX('Základní list'!$B:$B,MATCH($E57,'Základní list'!$A:$A,0),1)))</f>
        <v>200</v>
      </c>
      <c r="H57" s="144">
        <f>IF($F57="","",INDEX('1. závod'!$A:$X,$F57+5,INDEX('Základní list'!$B:$B,MATCH($E57,'Základní list'!$A:$A,0),1)+2))</f>
        <v>4</v>
      </c>
      <c r="I57" s="247"/>
      <c r="J57" s="247"/>
      <c r="K57" s="250"/>
      <c r="L57" s="139">
        <f t="shared" si="4"/>
        <v>2336</v>
      </c>
      <c r="M57" s="140" t="str">
        <f t="shared" si="5"/>
        <v>Podrápský Petr</v>
      </c>
      <c r="N57" s="141" t="s">
        <v>17</v>
      </c>
      <c r="O57" s="142">
        <v>8</v>
      </c>
      <c r="P57" s="143">
        <f>IF($O57="","",INDEX('2. závod'!$A:$AJ,$O57+5,INDEX('Základní list'!$B:$B,MATCH($N57,'Základní list'!$A:$A,0),1)))</f>
        <v>670</v>
      </c>
      <c r="Q57" s="144">
        <f>IF($O57="","",INDEX('2. závod'!$A:$AJ,$O57+5,INDEX('Základní list'!$B:$B,MATCH($N57,'Základní list'!$A:$A,0),1)+2))</f>
        <v>10</v>
      </c>
      <c r="R57" s="201"/>
      <c r="S57" s="201"/>
      <c r="T57" s="204"/>
      <c r="U57" s="151" t="str">
        <f t="shared" si="6"/>
        <v>D3</v>
      </c>
      <c r="V57" s="151" t="str">
        <f t="shared" si="7"/>
        <v>A8</v>
      </c>
      <c r="W57" s="152" t="str">
        <f>IF(ISBLANK(B56),"",B56)</f>
        <v>LOVCI 007</v>
      </c>
      <c r="X57" s="198"/>
      <c r="Y57" s="201"/>
      <c r="Z57" s="204"/>
      <c r="AB57" s="119"/>
      <c r="AC57" s="119"/>
      <c r="AD57" s="119"/>
      <c r="AE57" s="120"/>
      <c r="AF57" s="119"/>
      <c r="AG57" s="120"/>
      <c r="AH57" s="119"/>
      <c r="AI57" s="120"/>
      <c r="AJ57" s="119"/>
      <c r="AK57" s="120"/>
      <c r="AL57" s="119"/>
      <c r="AM57" s="120"/>
      <c r="AN57" s="119"/>
      <c r="AO57" s="120"/>
      <c r="AP57" s="119"/>
      <c r="AQ57" s="120"/>
      <c r="AR57" s="119"/>
      <c r="AS57" s="120"/>
      <c r="AT57" s="119"/>
      <c r="AU57" s="120"/>
      <c r="AV57" s="119"/>
      <c r="AW57" s="120"/>
      <c r="AX57" s="119"/>
      <c r="AY57" s="120"/>
      <c r="AZ57" s="119"/>
      <c r="BA57" s="120"/>
      <c r="BB57" s="119"/>
      <c r="BC57" s="120"/>
    </row>
    <row r="58" spans="1:55" s="118" customFormat="1" ht="25.5" customHeight="1" thickBot="1">
      <c r="A58" s="242"/>
      <c r="B58" s="245"/>
      <c r="C58" s="145">
        <v>2334</v>
      </c>
      <c r="D58" s="146" t="s">
        <v>165</v>
      </c>
      <c r="E58" s="147" t="s">
        <v>78</v>
      </c>
      <c r="F58" s="148">
        <v>2</v>
      </c>
      <c r="G58" s="149">
        <f>IF($F58="","",INDEX('1. závod'!$A:$AJ,$F58+5,INDEX('Základní list'!$B:$B,MATCH($E58,'Základní list'!$A:$A,0),1)))</f>
        <v>0</v>
      </c>
      <c r="H58" s="150">
        <f>IF($F58="","",INDEX('1. závod'!$A:$AJ,$F58+5,INDEX('Základní list'!$B:$B,MATCH($E58,'Základní list'!$A:$A,0),1)+2))</f>
        <v>10</v>
      </c>
      <c r="I58" s="248"/>
      <c r="J58" s="248"/>
      <c r="K58" s="251"/>
      <c r="L58" s="145">
        <f t="shared" si="4"/>
        <v>2334</v>
      </c>
      <c r="M58" s="146" t="str">
        <f t="shared" si="5"/>
        <v>Stříbrský Viktor</v>
      </c>
      <c r="N58" s="147" t="s">
        <v>44</v>
      </c>
      <c r="O58" s="148">
        <v>4</v>
      </c>
      <c r="P58" s="149">
        <f>IF($O58="","",INDEX('2. závod'!$A:$AJ,$O58+5,INDEX('Základní list'!$B:$B,MATCH($N58,'Základní list'!$A:$A,0),1)))</f>
        <v>580</v>
      </c>
      <c r="Q58" s="150">
        <f>IF($O58="","",INDEX('2. závod'!$A:$AJ,$O58+5,INDEX('Základní list'!$B:$B,MATCH($N58,'Základní list'!$A:$A,0),1)+2))</f>
        <v>11</v>
      </c>
      <c r="R58" s="202"/>
      <c r="S58" s="202"/>
      <c r="T58" s="205"/>
      <c r="U58" s="151" t="str">
        <f t="shared" si="6"/>
        <v>E2</v>
      </c>
      <c r="V58" s="151" t="str">
        <f t="shared" si="7"/>
        <v>D4</v>
      </c>
      <c r="W58" s="152" t="str">
        <f>IF(ISBLANK(B56),"",B56)</f>
        <v>LOVCI 007</v>
      </c>
      <c r="X58" s="199"/>
      <c r="Y58" s="202"/>
      <c r="Z58" s="205"/>
      <c r="AB58" s="119"/>
      <c r="AC58" s="119"/>
      <c r="AD58" s="119"/>
      <c r="AE58" s="120"/>
      <c r="AF58" s="119"/>
      <c r="AG58" s="120"/>
      <c r="AH58" s="119"/>
      <c r="AI58" s="120"/>
      <c r="AJ58" s="119"/>
      <c r="AK58" s="120"/>
      <c r="AL58" s="119"/>
      <c r="AM58" s="120"/>
      <c r="AN58" s="119"/>
      <c r="AO58" s="120"/>
      <c r="AP58" s="119"/>
      <c r="AQ58" s="120"/>
      <c r="AR58" s="119"/>
      <c r="AS58" s="120"/>
      <c r="AT58" s="119"/>
      <c r="AU58" s="120"/>
      <c r="AV58" s="119"/>
      <c r="AW58" s="120"/>
      <c r="AX58" s="119"/>
      <c r="AY58" s="120"/>
      <c r="AZ58" s="119"/>
      <c r="BA58" s="120"/>
      <c r="BB58" s="119"/>
      <c r="BC58" s="120"/>
    </row>
    <row r="59" spans="1:55" s="118" customFormat="1" ht="25.5" customHeight="1">
      <c r="A59" s="226">
        <v>11</v>
      </c>
      <c r="B59" s="209" t="s">
        <v>96</v>
      </c>
      <c r="C59" s="101">
        <v>2271</v>
      </c>
      <c r="D59" s="32" t="s">
        <v>157</v>
      </c>
      <c r="E59" s="33" t="s">
        <v>43</v>
      </c>
      <c r="F59" s="34">
        <v>9</v>
      </c>
      <c r="G59" s="35">
        <f>IF($F59="","",INDEX('1. závod'!$A:$X,$F59+5,INDEX('Základní list'!$B:$B,MATCH($E59,'Základní list'!$A:$A,0),1)))</f>
        <v>1780</v>
      </c>
      <c r="H59" s="34">
        <f>IF($F59="","",INDEX('1. závod'!$A:$X,$F59+5,INDEX('Základní list'!$B:$B,MATCH($E59,'Základní list'!$A:$A,0),1)+2))</f>
        <v>7</v>
      </c>
      <c r="I59" s="191">
        <f>IF(ISBLANK($F59),"",SUM(G59:G61))</f>
        <v>1850</v>
      </c>
      <c r="J59" s="191">
        <f>IF(ISBLANK($F59),"",SUM(H59:H61))</f>
        <v>29</v>
      </c>
      <c r="K59" s="162">
        <f>IF(ISBLANK($F59),"",RANK(J59,J:J,1))</f>
        <v>21</v>
      </c>
      <c r="L59" s="101">
        <f t="shared" si="4"/>
        <v>2271</v>
      </c>
      <c r="M59" s="32" t="str">
        <f t="shared" si="5"/>
        <v>Smutný Jiří</v>
      </c>
      <c r="N59" s="33" t="s">
        <v>79</v>
      </c>
      <c r="O59" s="34">
        <v>11</v>
      </c>
      <c r="P59" s="35">
        <f>IF($O59="","",INDEX('2. závod'!$A:$AJ,$O59+5,INDEX('Základní list'!$B:$B,MATCH($N59,'Základní list'!$A:$A,0),1)))</f>
        <v>1640</v>
      </c>
      <c r="Q59" s="34">
        <f>IF($O59="","",INDEX('2. závod'!$A:$AJ,$O59+5,INDEX('Základní list'!$B:$B,MATCH($N59,'Základní list'!$A:$A,0),1)+2))</f>
        <v>7</v>
      </c>
      <c r="R59" s="182">
        <f>IF(ISBLANK($O59),"",SUM(P59:P61))</f>
        <v>4700</v>
      </c>
      <c r="S59" s="182">
        <f>IF(ISBLANK($O59),"",SUM(Q59:Q61))</f>
        <v>19</v>
      </c>
      <c r="T59" s="188">
        <f>IF(ISBLANK($O59),"",RANK(S59,S:S,1))</f>
        <v>11</v>
      </c>
      <c r="U59" s="125" t="str">
        <f t="shared" si="6"/>
        <v>C9</v>
      </c>
      <c r="V59" s="125" t="str">
        <f t="shared" si="7"/>
        <v>F11</v>
      </c>
      <c r="W59" s="117" t="str">
        <f>IF(ISBLANK(B59),"",B59)</f>
        <v>Traper Feeder Team Bombeři</v>
      </c>
      <c r="X59" s="185">
        <f>IF(ISBLANK($O59),"",SUM(I59,R59))</f>
        <v>6550</v>
      </c>
      <c r="Y59" s="182">
        <f>IF(ISBLANK($O59),"",SUM(S59,J59))</f>
        <v>48</v>
      </c>
      <c r="Z59" s="188">
        <f>IF(ISBLANK($O59),"",RANK(Y59,Y:Y,1))</f>
        <v>18</v>
      </c>
      <c r="AB59" s="126"/>
      <c r="AC59" s="126"/>
      <c r="AD59" s="126"/>
      <c r="AE59" s="110"/>
      <c r="AF59" s="126"/>
      <c r="AG59" s="110"/>
      <c r="AH59" s="126"/>
      <c r="AI59" s="110"/>
      <c r="AJ59" s="126"/>
      <c r="AK59" s="110"/>
      <c r="AL59" s="126"/>
      <c r="AM59" s="110"/>
      <c r="AN59" s="126"/>
      <c r="AO59" s="110"/>
      <c r="AP59" s="126"/>
      <c r="AQ59" s="110"/>
      <c r="AR59" s="126"/>
      <c r="AS59" s="110"/>
      <c r="AT59" s="126"/>
      <c r="AU59" s="110"/>
      <c r="AV59" s="126"/>
      <c r="AW59" s="110"/>
      <c r="AX59" s="126"/>
      <c r="AY59" s="110"/>
      <c r="AZ59" s="126"/>
      <c r="BA59" s="110"/>
      <c r="BB59" s="126"/>
      <c r="BC59" s="110"/>
    </row>
    <row r="60" spans="1:55" s="118" customFormat="1" ht="25.5" customHeight="1">
      <c r="A60" s="229"/>
      <c r="B60" s="231"/>
      <c r="C60" s="102">
        <v>2273</v>
      </c>
      <c r="D60" s="36" t="s">
        <v>158</v>
      </c>
      <c r="E60" s="37" t="s">
        <v>17</v>
      </c>
      <c r="F60" s="38">
        <v>11</v>
      </c>
      <c r="G60" s="39">
        <f>IF($F60="","",INDEX('1. závod'!$A:$X,$F60+5,INDEX('Základní list'!$B:$B,MATCH($E60,'Základní list'!$A:$A,0),1)))</f>
        <v>0</v>
      </c>
      <c r="H60" s="44">
        <f>IF($F60="","",INDEX('1. závod'!$A:$X,$F60+5,INDEX('Základní list'!$B:$B,MATCH($E60,'Základní list'!$A:$A,0),1)+2))</f>
        <v>13</v>
      </c>
      <c r="I60" s="206"/>
      <c r="J60" s="206"/>
      <c r="K60" s="163"/>
      <c r="L60" s="102">
        <f t="shared" si="4"/>
        <v>2273</v>
      </c>
      <c r="M60" s="36" t="str">
        <f t="shared" si="5"/>
        <v>Bruner Václav</v>
      </c>
      <c r="N60" s="37" t="s">
        <v>44</v>
      </c>
      <c r="O60" s="38">
        <v>10</v>
      </c>
      <c r="P60" s="39">
        <f>IF($O60="","",INDEX('2. závod'!$A:$AJ,$O60+5,INDEX('Základní list'!$B:$B,MATCH($N60,'Základní list'!$A:$A,0),1)))</f>
        <v>1640</v>
      </c>
      <c r="Q60" s="44">
        <f>IF($O60="","",INDEX('2. závod'!$A:$AJ,$O60+5,INDEX('Základní list'!$B:$B,MATCH($N60,'Základní list'!$A:$A,0),1)+2))</f>
        <v>5</v>
      </c>
      <c r="R60" s="183"/>
      <c r="S60" s="183"/>
      <c r="T60" s="189"/>
      <c r="U60" s="125" t="str">
        <f t="shared" si="6"/>
        <v>A11</v>
      </c>
      <c r="V60" s="125" t="str">
        <f t="shared" si="7"/>
        <v>D10</v>
      </c>
      <c r="W60" s="117" t="str">
        <f>IF(ISBLANK(B59),"",B59)</f>
        <v>Traper Feeder Team Bombeři</v>
      </c>
      <c r="X60" s="186"/>
      <c r="Y60" s="183"/>
      <c r="Z60" s="189"/>
      <c r="AB60" s="126"/>
      <c r="AC60" s="126"/>
      <c r="AD60" s="126"/>
      <c r="AE60" s="110"/>
      <c r="AF60" s="126"/>
      <c r="AG60" s="110"/>
      <c r="AH60" s="126"/>
      <c r="AI60" s="110"/>
      <c r="AJ60" s="126"/>
      <c r="AK60" s="110"/>
      <c r="AL60" s="126"/>
      <c r="AM60" s="110"/>
      <c r="AN60" s="126"/>
      <c r="AO60" s="110"/>
      <c r="AP60" s="126"/>
      <c r="AQ60" s="110"/>
      <c r="AR60" s="126"/>
      <c r="AS60" s="110"/>
      <c r="AT60" s="126"/>
      <c r="AU60" s="110"/>
      <c r="AV60" s="126"/>
      <c r="AW60" s="110"/>
      <c r="AX60" s="126"/>
      <c r="AY60" s="110"/>
      <c r="AZ60" s="126"/>
      <c r="BA60" s="110"/>
      <c r="BB60" s="126"/>
      <c r="BC60" s="110"/>
    </row>
    <row r="61" spans="1:55" s="118" customFormat="1" ht="25.5" customHeight="1" thickBot="1">
      <c r="A61" s="230"/>
      <c r="B61" s="232"/>
      <c r="C61" s="103">
        <v>2272</v>
      </c>
      <c r="D61" s="40" t="s">
        <v>159</v>
      </c>
      <c r="E61" s="41" t="s">
        <v>79</v>
      </c>
      <c r="F61" s="42">
        <v>8</v>
      </c>
      <c r="G61" s="43">
        <f>IF($F61="","",INDEX('1. závod'!$A:$AJ,$F61+5,INDEX('Základní list'!$B:$B,MATCH($E61,'Základní list'!$A:$A,0),1)))</f>
        <v>70</v>
      </c>
      <c r="H61" s="100">
        <f>IF($F61="","",INDEX('1. závod'!$A:$AJ,$F61+5,INDEX('Základní list'!$B:$B,MATCH($E61,'Základní list'!$A:$A,0),1)+2))</f>
        <v>9</v>
      </c>
      <c r="I61" s="207"/>
      <c r="J61" s="207"/>
      <c r="K61" s="157"/>
      <c r="L61" s="103">
        <f t="shared" si="4"/>
        <v>2272</v>
      </c>
      <c r="M61" s="40" t="str">
        <f t="shared" si="5"/>
        <v>Kos Petr</v>
      </c>
      <c r="N61" s="41" t="s">
        <v>42</v>
      </c>
      <c r="O61" s="42">
        <v>6</v>
      </c>
      <c r="P61" s="43">
        <f>IF($O61="","",INDEX('2. závod'!$A:$AJ,$O61+5,INDEX('Základní list'!$B:$B,MATCH($N61,'Základní list'!$A:$A,0),1)))</f>
        <v>1420</v>
      </c>
      <c r="Q61" s="100">
        <f>IF($O61="","",INDEX('2. závod'!$A:$AJ,$O61+5,INDEX('Základní list'!$B:$B,MATCH($N61,'Základní list'!$A:$A,0),1)+2))</f>
        <v>7</v>
      </c>
      <c r="R61" s="184"/>
      <c r="S61" s="184"/>
      <c r="T61" s="190"/>
      <c r="U61" s="125" t="str">
        <f t="shared" si="6"/>
        <v>F8</v>
      </c>
      <c r="V61" s="125" t="str">
        <f t="shared" si="7"/>
        <v>B6</v>
      </c>
      <c r="W61" s="117" t="str">
        <f>IF(ISBLANK(B59),"",B59)</f>
        <v>Traper Feeder Team Bombeři</v>
      </c>
      <c r="X61" s="187"/>
      <c r="Y61" s="184"/>
      <c r="Z61" s="190"/>
      <c r="AB61" s="126"/>
      <c r="AC61" s="126"/>
      <c r="AD61" s="126"/>
      <c r="AE61" s="110"/>
      <c r="AF61" s="126"/>
      <c r="AG61" s="110"/>
      <c r="AH61" s="126"/>
      <c r="AI61" s="110"/>
      <c r="AJ61" s="126"/>
      <c r="AK61" s="110"/>
      <c r="AL61" s="126"/>
      <c r="AM61" s="110"/>
      <c r="AN61" s="126"/>
      <c r="AO61" s="110"/>
      <c r="AP61" s="126"/>
      <c r="AQ61" s="110"/>
      <c r="AR61" s="126"/>
      <c r="AS61" s="110"/>
      <c r="AT61" s="126"/>
      <c r="AU61" s="110"/>
      <c r="AV61" s="126"/>
      <c r="AW61" s="110"/>
      <c r="AX61" s="126"/>
      <c r="AY61" s="110"/>
      <c r="AZ61" s="126"/>
      <c r="BA61" s="110"/>
      <c r="BB61" s="126"/>
      <c r="BC61" s="110"/>
    </row>
    <row r="62" spans="1:55" s="118" customFormat="1" ht="25.5" customHeight="1">
      <c r="A62" s="240">
        <v>2</v>
      </c>
      <c r="B62" s="243" t="s">
        <v>90</v>
      </c>
      <c r="C62" s="134">
        <v>2315</v>
      </c>
      <c r="D62" s="135" t="s">
        <v>114</v>
      </c>
      <c r="E62" s="136" t="s">
        <v>44</v>
      </c>
      <c r="F62" s="137">
        <v>6</v>
      </c>
      <c r="G62" s="138">
        <f>IF($F62="","",INDEX('1. závod'!$A:$X,$F62+5,INDEX('Základní list'!$B:$B,MATCH($E62,'Základní list'!$A:$A,0),1)))</f>
        <v>90</v>
      </c>
      <c r="H62" s="137">
        <f>IF($F62="","",INDEX('1. závod'!$A:$X,$F62+5,INDEX('Základní list'!$B:$B,MATCH($E62,'Základní list'!$A:$A,0),1)+2))</f>
        <v>7</v>
      </c>
      <c r="I62" s="246">
        <f>IF(ISBLANK($F62),"",SUM(G62:G64))</f>
        <v>720</v>
      </c>
      <c r="J62" s="246">
        <f>IF(ISBLANK($F62),"",SUM(H62:H64))</f>
        <v>27</v>
      </c>
      <c r="K62" s="249">
        <f>IF(ISBLANK($F62),"",RANK(J62,J:J,1))</f>
        <v>19</v>
      </c>
      <c r="L62" s="134">
        <f t="shared" si="4"/>
        <v>2315</v>
      </c>
      <c r="M62" s="135" t="str">
        <f t="shared" si="5"/>
        <v>Babica Ladislav</v>
      </c>
      <c r="N62" s="136" t="s">
        <v>17</v>
      </c>
      <c r="O62" s="137">
        <v>4</v>
      </c>
      <c r="P62" s="138">
        <f>IF($O62="","",INDEX('2. závod'!$A:$AJ,$O62+5,INDEX('Základní list'!$B:$B,MATCH($N62,'Základní list'!$A:$A,0),1)))</f>
        <v>1070</v>
      </c>
      <c r="Q62" s="137">
        <f>IF($O62="","",INDEX('2. závod'!$A:$AJ,$O62+5,INDEX('Základní list'!$B:$B,MATCH($N62,'Základní list'!$A:$A,0),1)+2))</f>
        <v>7</v>
      </c>
      <c r="R62" s="200">
        <f>IF(ISBLANK($O62),"",SUM(P62:P64))</f>
        <v>5390</v>
      </c>
      <c r="S62" s="200">
        <f>IF(ISBLANK($O62),"",SUM(Q62:Q64))</f>
        <v>21</v>
      </c>
      <c r="T62" s="203">
        <f>IF(ISBLANK($O62),"",RANK(S62,S:S,1))</f>
        <v>14</v>
      </c>
      <c r="U62" s="151" t="str">
        <f t="shared" si="6"/>
        <v>D6</v>
      </c>
      <c r="V62" s="151" t="str">
        <f t="shared" si="7"/>
        <v>A4</v>
      </c>
      <c r="W62" s="152" t="str">
        <f>IF(ISBLANK(B62),"",B62)</f>
        <v>RC Karasi Olomouc</v>
      </c>
      <c r="X62" s="197">
        <f>IF(ISBLANK($O62),"",SUM(I62,R62))</f>
        <v>6110</v>
      </c>
      <c r="Y62" s="200">
        <f>IF(ISBLANK($O62),"",SUM(S62,J62))</f>
        <v>48</v>
      </c>
      <c r="Z62" s="203">
        <v>19</v>
      </c>
      <c r="AB62" s="119"/>
      <c r="AC62" s="119"/>
      <c r="AD62" s="119"/>
      <c r="AE62" s="120"/>
      <c r="AF62" s="119"/>
      <c r="AG62" s="120"/>
      <c r="AH62" s="119"/>
      <c r="AI62" s="120"/>
      <c r="AJ62" s="119"/>
      <c r="AK62" s="120"/>
      <c r="AL62" s="119"/>
      <c r="AM62" s="120"/>
      <c r="AN62" s="119"/>
      <c r="AO62" s="120"/>
      <c r="AP62" s="119"/>
      <c r="AQ62" s="120"/>
      <c r="AR62" s="119"/>
      <c r="AS62" s="120"/>
      <c r="AT62" s="119"/>
      <c r="AU62" s="120"/>
      <c r="AV62" s="119"/>
      <c r="AW62" s="120"/>
      <c r="AX62" s="119"/>
      <c r="AY62" s="120"/>
      <c r="AZ62" s="119"/>
      <c r="BA62" s="120"/>
      <c r="BB62" s="119"/>
      <c r="BC62" s="120"/>
    </row>
    <row r="63" spans="1:55" s="118" customFormat="1" ht="25.5" customHeight="1">
      <c r="A63" s="271"/>
      <c r="B63" s="272"/>
      <c r="C63" s="139">
        <v>2317</v>
      </c>
      <c r="D63" s="140" t="s">
        <v>115</v>
      </c>
      <c r="E63" s="141" t="s">
        <v>79</v>
      </c>
      <c r="F63" s="142">
        <v>9</v>
      </c>
      <c r="G63" s="143">
        <f>IF($F63="","",INDEX('1. závod'!$A:$AJ,$F63+5,INDEX('Základní list'!$B:$B,MATCH($E63,'Základní list'!$A:$A,0),1)))</f>
        <v>570</v>
      </c>
      <c r="H63" s="144">
        <f>IF($F63="","",INDEX('1. závod'!$A:$AJ,$F63+5,INDEX('Základní list'!$B:$B,MATCH($E63,'Základní list'!$A:$A,0),1)+2))</f>
        <v>8</v>
      </c>
      <c r="I63" s="273"/>
      <c r="J63" s="273"/>
      <c r="K63" s="250"/>
      <c r="L63" s="139">
        <f t="shared" si="4"/>
        <v>2317</v>
      </c>
      <c r="M63" s="140" t="str">
        <f t="shared" si="5"/>
        <v>Peřina Josef</v>
      </c>
      <c r="N63" s="141" t="s">
        <v>43</v>
      </c>
      <c r="O63" s="142">
        <v>13</v>
      </c>
      <c r="P63" s="143">
        <f>IF($O63="","",INDEX('2. závod'!$A:$AJ,$O63+5,INDEX('Základní list'!$B:$B,MATCH($N63,'Základní list'!$A:$A,0),1)))</f>
        <v>2950</v>
      </c>
      <c r="Q63" s="144">
        <f>IF($O63="","",INDEX('2. závod'!$A:$AJ,$O63+5,INDEX('Základní list'!$B:$B,MATCH($N63,'Základní list'!$A:$A,0),1)+2))</f>
        <v>7</v>
      </c>
      <c r="R63" s="201"/>
      <c r="S63" s="201"/>
      <c r="T63" s="204"/>
      <c r="U63" s="151" t="str">
        <f t="shared" si="6"/>
        <v>F9</v>
      </c>
      <c r="V63" s="151" t="str">
        <f t="shared" si="7"/>
        <v>C13</v>
      </c>
      <c r="W63" s="152" t="str">
        <f>IF(ISBLANK(B62),"",B62)</f>
        <v>RC Karasi Olomouc</v>
      </c>
      <c r="X63" s="198"/>
      <c r="Y63" s="201"/>
      <c r="Z63" s="204"/>
      <c r="AB63" s="119"/>
      <c r="AC63" s="119"/>
      <c r="AD63" s="119"/>
      <c r="AE63" s="120"/>
      <c r="AF63" s="119"/>
      <c r="AG63" s="120"/>
      <c r="AH63" s="119"/>
      <c r="AI63" s="120"/>
      <c r="AJ63" s="119"/>
      <c r="AK63" s="120"/>
      <c r="AL63" s="119"/>
      <c r="AM63" s="120"/>
      <c r="AN63" s="119"/>
      <c r="AO63" s="120"/>
      <c r="AP63" s="119"/>
      <c r="AQ63" s="120"/>
      <c r="AR63" s="119"/>
      <c r="AS63" s="120"/>
      <c r="AT63" s="119"/>
      <c r="AU63" s="120"/>
      <c r="AV63" s="119"/>
      <c r="AW63" s="120"/>
      <c r="AX63" s="119"/>
      <c r="AY63" s="120"/>
      <c r="AZ63" s="119"/>
      <c r="BA63" s="120"/>
      <c r="BB63" s="119"/>
      <c r="BC63" s="120"/>
    </row>
    <row r="64" spans="1:55" s="118" customFormat="1" ht="25.5" customHeight="1" thickBot="1">
      <c r="A64" s="274"/>
      <c r="B64" s="275"/>
      <c r="C64" s="145">
        <v>2</v>
      </c>
      <c r="D64" s="146" t="s">
        <v>116</v>
      </c>
      <c r="E64" s="147" t="s">
        <v>17</v>
      </c>
      <c r="F64" s="148">
        <v>7</v>
      </c>
      <c r="G64" s="149">
        <f>IF($F64="","",INDEX('1. závod'!$A:$X,$F64+5,INDEX('Základní list'!$B:$B,MATCH($E64,'Základní list'!$A:$A,0),1)))</f>
        <v>60</v>
      </c>
      <c r="H64" s="150">
        <f>IF($F64="","",INDEX('1. závod'!$A:$X,$F64+5,INDEX('Základní list'!$B:$B,MATCH($E64,'Základní list'!$A:$A,0),1)+2))</f>
        <v>12</v>
      </c>
      <c r="I64" s="276"/>
      <c r="J64" s="276"/>
      <c r="K64" s="251"/>
      <c r="L64" s="145">
        <f t="shared" si="4"/>
        <v>2</v>
      </c>
      <c r="M64" s="146" t="str">
        <f t="shared" si="5"/>
        <v>Šimek Ladislav</v>
      </c>
      <c r="N64" s="147" t="s">
        <v>78</v>
      </c>
      <c r="O64" s="148">
        <v>13</v>
      </c>
      <c r="P64" s="149">
        <f>IF($O64="","",INDEX('2. závod'!$A:$AJ,$O64+5,INDEX('Základní list'!$B:$B,MATCH($N64,'Základní list'!$A:$A,0),1)))</f>
        <v>1370</v>
      </c>
      <c r="Q64" s="150">
        <f>IF($O64="","",INDEX('2. závod'!$A:$AJ,$O64+5,INDEX('Základní list'!$B:$B,MATCH($N64,'Základní list'!$A:$A,0),1)+2))</f>
        <v>7</v>
      </c>
      <c r="R64" s="202"/>
      <c r="S64" s="202"/>
      <c r="T64" s="205"/>
      <c r="U64" s="151" t="str">
        <f t="shared" si="6"/>
        <v>A7</v>
      </c>
      <c r="V64" s="151" t="str">
        <f t="shared" si="7"/>
        <v>E13</v>
      </c>
      <c r="W64" s="152" t="str">
        <f>IF(ISBLANK(B62),"",B62)</f>
        <v>RC Karasi Olomouc</v>
      </c>
      <c r="X64" s="199"/>
      <c r="Y64" s="202"/>
      <c r="Z64" s="205"/>
      <c r="AB64" s="119"/>
      <c r="AC64" s="119"/>
      <c r="AD64" s="119"/>
      <c r="AE64" s="120"/>
      <c r="AF64" s="119"/>
      <c r="AG64" s="120"/>
      <c r="AH64" s="119"/>
      <c r="AI64" s="120"/>
      <c r="AJ64" s="119"/>
      <c r="AK64" s="120"/>
      <c r="AL64" s="119"/>
      <c r="AM64" s="120"/>
      <c r="AN64" s="119"/>
      <c r="AO64" s="120"/>
      <c r="AP64" s="119"/>
      <c r="AQ64" s="120"/>
      <c r="AR64" s="119"/>
      <c r="AS64" s="120"/>
      <c r="AT64" s="119"/>
      <c r="AU64" s="120"/>
      <c r="AV64" s="119"/>
      <c r="AW64" s="120"/>
      <c r="AX64" s="119"/>
      <c r="AY64" s="120"/>
      <c r="AZ64" s="119"/>
      <c r="BA64" s="120"/>
      <c r="BB64" s="119"/>
      <c r="BC64" s="120"/>
    </row>
    <row r="65" spans="1:55" s="118" customFormat="1" ht="25.5" customHeight="1">
      <c r="A65" s="226">
        <v>3</v>
      </c>
      <c r="B65" s="209" t="s">
        <v>91</v>
      </c>
      <c r="C65" s="101">
        <v>753</v>
      </c>
      <c r="D65" s="32" t="s">
        <v>117</v>
      </c>
      <c r="E65" s="33" t="s">
        <v>17</v>
      </c>
      <c r="F65" s="34">
        <v>9</v>
      </c>
      <c r="G65" s="35">
        <f>IF($F65="","",INDEX('1. závod'!$A:$X,$F65+5,INDEX('Základní list'!$B:$B,MATCH($E65,'Základní list'!$A:$A,0),1)))</f>
        <v>120</v>
      </c>
      <c r="H65" s="34">
        <f>IF($F65="","",INDEX('1. závod'!$A:$X,$F65+5,INDEX('Základní list'!$B:$B,MATCH($E65,'Základní list'!$A:$A,0),1)+2))</f>
        <v>10</v>
      </c>
      <c r="I65" s="191">
        <f>IF(ISBLANK($F65),"",SUM(G65:G67))</f>
        <v>240</v>
      </c>
      <c r="J65" s="191">
        <f>IF(ISBLANK($F65),"",SUM(H65:H67))</f>
        <v>26</v>
      </c>
      <c r="K65" s="162">
        <f>IF(ISBLANK($F65),"",RANK(J65,J:J,1))</f>
        <v>18</v>
      </c>
      <c r="L65" s="101">
        <f t="shared" si="4"/>
        <v>753</v>
      </c>
      <c r="M65" s="32" t="str">
        <f t="shared" si="5"/>
        <v>Koubek František</v>
      </c>
      <c r="N65" s="33" t="s">
        <v>42</v>
      </c>
      <c r="O65" s="34">
        <v>2</v>
      </c>
      <c r="P65" s="35">
        <f>IF($O65="","",INDEX('2. závod'!$A:$AJ,$O65+5,INDEX('Základní list'!$B:$B,MATCH($N65,'Základní list'!$A:$A,0),1)))</f>
        <v>3750</v>
      </c>
      <c r="Q65" s="34">
        <f>IF($O65="","",INDEX('2. závod'!$A:$AJ,$O65+5,INDEX('Základní list'!$B:$B,MATCH($N65,'Základní list'!$A:$A,0),1)+2))</f>
        <v>5</v>
      </c>
      <c r="R65" s="182">
        <f>IF(ISBLANK($O65),"",SUM(P65:P67))</f>
        <v>5450</v>
      </c>
      <c r="S65" s="182">
        <f>IF(ISBLANK($O65),"",SUM(Q65:Q67))</f>
        <v>23</v>
      </c>
      <c r="T65" s="188">
        <f>IF(ISBLANK($O65),"",RANK(S65,S:S,1))</f>
        <v>17</v>
      </c>
      <c r="U65" s="125" t="str">
        <f t="shared" si="6"/>
        <v>A9</v>
      </c>
      <c r="V65" s="125" t="str">
        <f t="shared" si="7"/>
        <v>B2</v>
      </c>
      <c r="W65" s="117" t="str">
        <f>IF(ISBLANK(B65),"",B65)</f>
        <v>MIDDY FEEDER TEAM</v>
      </c>
      <c r="X65" s="185">
        <f>IF(ISBLANK($O65),"",SUM(I65,R65))</f>
        <v>5690</v>
      </c>
      <c r="Y65" s="182">
        <f>IF(ISBLANK($O65),"",SUM(S65,J65))</f>
        <v>49</v>
      </c>
      <c r="Z65" s="188">
        <f>IF(ISBLANK($O65),"",RANK(Y65,Y:Y,1))</f>
        <v>20</v>
      </c>
      <c r="AB65" s="126"/>
      <c r="AC65" s="126"/>
      <c r="AD65" s="126"/>
      <c r="AE65" s="110"/>
      <c r="AF65" s="126"/>
      <c r="AG65" s="110"/>
      <c r="AH65" s="126"/>
      <c r="AI65" s="110"/>
      <c r="AJ65" s="126"/>
      <c r="AK65" s="110"/>
      <c r="AL65" s="126"/>
      <c r="AM65" s="110"/>
      <c r="AN65" s="126"/>
      <c r="AO65" s="110"/>
      <c r="AP65" s="126"/>
      <c r="AQ65" s="110"/>
      <c r="AR65" s="126"/>
      <c r="AS65" s="110"/>
      <c r="AT65" s="126"/>
      <c r="AU65" s="110"/>
      <c r="AV65" s="126"/>
      <c r="AW65" s="110"/>
      <c r="AX65" s="126"/>
      <c r="AY65" s="110"/>
      <c r="AZ65" s="126"/>
      <c r="BA65" s="110"/>
      <c r="BB65" s="126"/>
      <c r="BC65" s="110"/>
    </row>
    <row r="66" spans="1:55" s="118" customFormat="1" ht="25.5" customHeight="1">
      <c r="A66" s="229"/>
      <c r="B66" s="231"/>
      <c r="C66" s="102">
        <v>2261</v>
      </c>
      <c r="D66" s="36" t="s">
        <v>118</v>
      </c>
      <c r="E66" s="37" t="s">
        <v>79</v>
      </c>
      <c r="F66" s="38">
        <v>5</v>
      </c>
      <c r="G66" s="39">
        <f>IF($F66="","",INDEX('1. závod'!$A:$AJ,$F66+5,INDEX('Základní list'!$B:$B,MATCH($E66,'Základní list'!$A:$A,0),1)))</f>
        <v>0</v>
      </c>
      <c r="H66" s="44">
        <f>IF($F66="","",INDEX('1. závod'!$A:$AJ,$F66+5,INDEX('Základní list'!$B:$B,MATCH($E66,'Základní list'!$A:$A,0),1)+2))</f>
        <v>11</v>
      </c>
      <c r="I66" s="206"/>
      <c r="J66" s="206"/>
      <c r="K66" s="163"/>
      <c r="L66" s="102">
        <f t="shared" si="4"/>
        <v>2261</v>
      </c>
      <c r="M66" s="36" t="str">
        <f t="shared" si="5"/>
        <v>Matička Martin</v>
      </c>
      <c r="N66" s="37" t="s">
        <v>44</v>
      </c>
      <c r="O66" s="38">
        <v>7</v>
      </c>
      <c r="P66" s="39">
        <f>IF($O66="","",INDEX('2. závod'!$A:$AJ,$O66+5,INDEX('Základní list'!$B:$B,MATCH($N66,'Základní list'!$A:$A,0),1)))</f>
        <v>620</v>
      </c>
      <c r="Q66" s="44">
        <f>IF($O66="","",INDEX('2. závod'!$A:$AJ,$O66+5,INDEX('Základní list'!$B:$B,MATCH($N66,'Základní list'!$A:$A,0),1)+2))</f>
        <v>10</v>
      </c>
      <c r="R66" s="183"/>
      <c r="S66" s="183"/>
      <c r="T66" s="189"/>
      <c r="U66" s="125" t="str">
        <f t="shared" si="6"/>
        <v>F5</v>
      </c>
      <c r="V66" s="125" t="str">
        <f t="shared" si="7"/>
        <v>D7</v>
      </c>
      <c r="W66" s="117" t="str">
        <f>IF(ISBLANK(B65),"",B65)</f>
        <v>MIDDY FEEDER TEAM</v>
      </c>
      <c r="X66" s="186"/>
      <c r="Y66" s="183"/>
      <c r="Z66" s="189"/>
      <c r="AB66" s="126"/>
      <c r="AC66" s="126"/>
      <c r="AD66" s="126"/>
      <c r="AE66" s="110"/>
      <c r="AF66" s="126"/>
      <c r="AG66" s="110"/>
      <c r="AH66" s="126"/>
      <c r="AI66" s="110"/>
      <c r="AJ66" s="126"/>
      <c r="AK66" s="110"/>
      <c r="AL66" s="126"/>
      <c r="AM66" s="110"/>
      <c r="AN66" s="126"/>
      <c r="AO66" s="110"/>
      <c r="AP66" s="126"/>
      <c r="AQ66" s="110"/>
      <c r="AR66" s="126"/>
      <c r="AS66" s="110"/>
      <c r="AT66" s="126"/>
      <c r="AU66" s="110"/>
      <c r="AV66" s="126"/>
      <c r="AW66" s="110"/>
      <c r="AX66" s="126"/>
      <c r="AY66" s="110"/>
      <c r="AZ66" s="126"/>
      <c r="BA66" s="110"/>
      <c r="BB66" s="126"/>
      <c r="BC66" s="110"/>
    </row>
    <row r="67" spans="1:55" s="118" customFormat="1" ht="25.5" customHeight="1" thickBot="1">
      <c r="A67" s="230"/>
      <c r="B67" s="232"/>
      <c r="C67" s="103">
        <v>2230</v>
      </c>
      <c r="D67" s="40" t="s">
        <v>119</v>
      </c>
      <c r="E67" s="41" t="s">
        <v>44</v>
      </c>
      <c r="F67" s="42">
        <v>4</v>
      </c>
      <c r="G67" s="43">
        <f>IF($F67="","",INDEX('1. závod'!$A:$X,$F67+5,INDEX('Základní list'!$B:$B,MATCH($E67,'Základní list'!$A:$A,0),1)))</f>
        <v>120</v>
      </c>
      <c r="H67" s="100">
        <f>IF($F67="","",INDEX('1. závod'!$A:$X,$F67+5,INDEX('Základní list'!$B:$B,MATCH($E67,'Základní list'!$A:$A,0),1)+2))</f>
        <v>5</v>
      </c>
      <c r="I67" s="207"/>
      <c r="J67" s="207"/>
      <c r="K67" s="157"/>
      <c r="L67" s="103">
        <f t="shared" si="4"/>
        <v>2230</v>
      </c>
      <c r="M67" s="40" t="str">
        <f t="shared" si="5"/>
        <v>Brabec Petr</v>
      </c>
      <c r="N67" s="41" t="s">
        <v>78</v>
      </c>
      <c r="O67" s="42">
        <v>9</v>
      </c>
      <c r="P67" s="43">
        <f>IF($O67="","",INDEX('2. závod'!$A:$AJ,$O67+5,INDEX('Základní list'!$B:$B,MATCH($N67,'Základní list'!$A:$A,0),1)))</f>
        <v>1080</v>
      </c>
      <c r="Q67" s="100">
        <f>IF($O67="","",INDEX('2. závod'!$A:$AJ,$O67+5,INDEX('Základní list'!$B:$B,MATCH($N67,'Základní list'!$A:$A,0),1)+2))</f>
        <v>8</v>
      </c>
      <c r="R67" s="184"/>
      <c r="S67" s="184"/>
      <c r="T67" s="190"/>
      <c r="U67" s="125" t="str">
        <f t="shared" si="6"/>
        <v>D4</v>
      </c>
      <c r="V67" s="125" t="str">
        <f t="shared" si="7"/>
        <v>E9</v>
      </c>
      <c r="W67" s="117" t="str">
        <f>IF(ISBLANK(B65),"",B65)</f>
        <v>MIDDY FEEDER TEAM</v>
      </c>
      <c r="X67" s="187"/>
      <c r="Y67" s="184"/>
      <c r="Z67" s="190"/>
      <c r="AB67" s="126"/>
      <c r="AC67" s="126"/>
      <c r="AD67" s="126"/>
      <c r="AE67" s="110"/>
      <c r="AF67" s="126"/>
      <c r="AG67" s="110"/>
      <c r="AH67" s="126"/>
      <c r="AI67" s="110"/>
      <c r="AJ67" s="126"/>
      <c r="AK67" s="110"/>
      <c r="AL67" s="126"/>
      <c r="AM67" s="110"/>
      <c r="AN67" s="126"/>
      <c r="AO67" s="110"/>
      <c r="AP67" s="126"/>
      <c r="AQ67" s="110"/>
      <c r="AR67" s="126"/>
      <c r="AS67" s="110"/>
      <c r="AT67" s="126"/>
      <c r="AU67" s="110"/>
      <c r="AV67" s="126"/>
      <c r="AW67" s="110"/>
      <c r="AX67" s="126"/>
      <c r="AY67" s="110"/>
      <c r="AZ67" s="126"/>
      <c r="BA67" s="110"/>
      <c r="BB67" s="126"/>
      <c r="BC67" s="110"/>
    </row>
    <row r="68" spans="1:55" s="118" customFormat="1" ht="25.5" customHeight="1">
      <c r="A68" s="226">
        <v>12</v>
      </c>
      <c r="B68" s="209" t="s">
        <v>97</v>
      </c>
      <c r="C68" s="101">
        <v>2355</v>
      </c>
      <c r="D68" s="32" t="s">
        <v>126</v>
      </c>
      <c r="E68" s="33" t="s">
        <v>78</v>
      </c>
      <c r="F68" s="34">
        <v>11</v>
      </c>
      <c r="G68" s="35">
        <f>IF($F68="","",INDEX('1. závod'!$A:$AJ,$F68+5,INDEX('Základní list'!$B:$B,MATCH($E68,'Základní list'!$A:$A,0),1)))</f>
        <v>0</v>
      </c>
      <c r="H68" s="34">
        <f>IF($F68="","",INDEX('1. závod'!$A:$AJ,$F68+5,INDEX('Základní list'!$B:$B,MATCH($E68,'Základní list'!$A:$A,0),1)+2))</f>
        <v>10</v>
      </c>
      <c r="I68" s="191">
        <f>IF(ISBLANK($F68),"",SUM(G68:G70))</f>
        <v>170</v>
      </c>
      <c r="J68" s="191">
        <f>IF(ISBLANK($F68),"",SUM(H68:H70))</f>
        <v>28</v>
      </c>
      <c r="K68" s="162">
        <f>IF(ISBLANK($F68),"",RANK(J68,J:J,1))</f>
        <v>20</v>
      </c>
      <c r="L68" s="101">
        <f t="shared" si="4"/>
        <v>2355</v>
      </c>
      <c r="M68" s="32" t="str">
        <f t="shared" si="5"/>
        <v>Nerad Rostislav</v>
      </c>
      <c r="N68" s="33" t="s">
        <v>43</v>
      </c>
      <c r="O68" s="34">
        <v>4</v>
      </c>
      <c r="P68" s="35">
        <f>IF($O68="","",INDEX('2. závod'!$A:$AJ,$O68+5,INDEX('Základní list'!$B:$B,MATCH($N68,'Základní list'!$A:$A,0),1)))</f>
        <v>1230</v>
      </c>
      <c r="Q68" s="34">
        <f>IF($O68="","",INDEX('2. závod'!$A:$AJ,$O68+5,INDEX('Základní list'!$B:$B,MATCH($N68,'Základní list'!$A:$A,0),1)+2))</f>
        <v>12</v>
      </c>
      <c r="R68" s="182">
        <f>IF(ISBLANK($O68),"",SUM(P68:P70))</f>
        <v>3620</v>
      </c>
      <c r="S68" s="182">
        <f>IF(ISBLANK($O68),"",SUM(Q68:Q70))</f>
        <v>30</v>
      </c>
      <c r="T68" s="188">
        <f>IF(ISBLANK($O68),"",RANK(S68,S:S,1))</f>
        <v>23</v>
      </c>
      <c r="U68" s="125" t="str">
        <f t="shared" si="6"/>
        <v>E11</v>
      </c>
      <c r="V68" s="125" t="str">
        <f t="shared" si="7"/>
        <v>C4</v>
      </c>
      <c r="W68" s="117" t="str">
        <f>IF(ISBLANK(B68),"",B68)</f>
        <v>TINKA Feeder Mančaft</v>
      </c>
      <c r="X68" s="185">
        <f>IF(ISBLANK($O68),"",SUM(I68,R68))</f>
        <v>3790</v>
      </c>
      <c r="Y68" s="182">
        <f>IF(ISBLANK($O68),"",SUM(S68,J68))</f>
        <v>58</v>
      </c>
      <c r="Z68" s="188">
        <f>IF(ISBLANK($O68),"",RANK(Y68,Y:Y,1))</f>
        <v>21</v>
      </c>
      <c r="AB68" s="119"/>
      <c r="AC68" s="119"/>
      <c r="AD68" s="119"/>
      <c r="AE68" s="120"/>
      <c r="AF68" s="119"/>
      <c r="AG68" s="120"/>
      <c r="AH68" s="119"/>
      <c r="AI68" s="120"/>
      <c r="AJ68" s="119"/>
      <c r="AK68" s="120"/>
      <c r="AL68" s="119"/>
      <c r="AM68" s="120"/>
      <c r="AN68" s="119"/>
      <c r="AO68" s="120"/>
      <c r="AP68" s="119"/>
      <c r="AQ68" s="120"/>
      <c r="AR68" s="119"/>
      <c r="AS68" s="120"/>
      <c r="AT68" s="119"/>
      <c r="AU68" s="120"/>
      <c r="AV68" s="119"/>
      <c r="AW68" s="120"/>
      <c r="AX68" s="119"/>
      <c r="AY68" s="120"/>
      <c r="AZ68" s="119"/>
      <c r="BA68" s="120"/>
      <c r="BB68" s="119"/>
      <c r="BC68" s="120"/>
    </row>
    <row r="69" spans="1:55" s="118" customFormat="1" ht="25.5" customHeight="1">
      <c r="A69" s="229"/>
      <c r="B69" s="231"/>
      <c r="C69" s="102">
        <v>2357</v>
      </c>
      <c r="D69" s="36" t="s">
        <v>127</v>
      </c>
      <c r="E69" s="37" t="s">
        <v>44</v>
      </c>
      <c r="F69" s="38">
        <v>10</v>
      </c>
      <c r="G69" s="39">
        <f>IF($F69="","",INDEX('1. závod'!$A:$X,$F69+5,INDEX('Základní list'!$B:$B,MATCH($E69,'Základní list'!$A:$A,0),1)))</f>
        <v>0</v>
      </c>
      <c r="H69" s="44">
        <f>IF($F69="","",INDEX('1. závod'!$A:$X,$F69+5,INDEX('Základní list'!$B:$B,MATCH($E69,'Základní list'!$A:$A,0),1)+2))</f>
        <v>10</v>
      </c>
      <c r="I69" s="206"/>
      <c r="J69" s="206"/>
      <c r="K69" s="163"/>
      <c r="L69" s="102">
        <f t="shared" si="4"/>
        <v>2357</v>
      </c>
      <c r="M69" s="36" t="str">
        <f t="shared" si="5"/>
        <v>Popadinec Richar</v>
      </c>
      <c r="N69" s="37" t="s">
        <v>78</v>
      </c>
      <c r="O69" s="38">
        <v>3</v>
      </c>
      <c r="P69" s="39">
        <f>IF($O69="","",INDEX('2. závod'!$A:$AJ,$O69+5,INDEX('Základní list'!$B:$B,MATCH($N69,'Základní list'!$A:$A,0),1)))</f>
        <v>1010</v>
      </c>
      <c r="Q69" s="44">
        <f>IF($O69="","",INDEX('2. závod'!$A:$AJ,$O69+5,INDEX('Základní list'!$B:$B,MATCH($N69,'Základní list'!$A:$A,0),1)+2))</f>
        <v>10</v>
      </c>
      <c r="R69" s="183"/>
      <c r="S69" s="183"/>
      <c r="T69" s="189"/>
      <c r="U69" s="125" t="str">
        <f t="shared" si="6"/>
        <v>D10</v>
      </c>
      <c r="V69" s="125" t="str">
        <f t="shared" si="7"/>
        <v>E3</v>
      </c>
      <c r="W69" s="117" t="str">
        <f>IF(ISBLANK(B68),"",B68)</f>
        <v>TINKA Feeder Mančaft</v>
      </c>
      <c r="X69" s="186"/>
      <c r="Y69" s="183"/>
      <c r="Z69" s="189"/>
      <c r="AB69" s="119"/>
      <c r="AC69" s="119"/>
      <c r="AD69" s="119"/>
      <c r="AE69" s="120"/>
      <c r="AF69" s="119"/>
      <c r="AG69" s="120"/>
      <c r="AH69" s="119"/>
      <c r="AI69" s="120"/>
      <c r="AJ69" s="119"/>
      <c r="AK69" s="120"/>
      <c r="AL69" s="119"/>
      <c r="AM69" s="120"/>
      <c r="AN69" s="119"/>
      <c r="AO69" s="120"/>
      <c r="AP69" s="119"/>
      <c r="AQ69" s="120"/>
      <c r="AR69" s="119"/>
      <c r="AS69" s="120"/>
      <c r="AT69" s="119"/>
      <c r="AU69" s="120"/>
      <c r="AV69" s="119"/>
      <c r="AW69" s="120"/>
      <c r="AX69" s="119"/>
      <c r="AY69" s="120"/>
      <c r="AZ69" s="119"/>
      <c r="BA69" s="120"/>
      <c r="BB69" s="119"/>
      <c r="BC69" s="120"/>
    </row>
    <row r="70" spans="1:55" s="118" customFormat="1" ht="25.5" customHeight="1" thickBot="1">
      <c r="A70" s="230"/>
      <c r="B70" s="232"/>
      <c r="C70" s="103">
        <v>2529</v>
      </c>
      <c r="D70" s="40" t="s">
        <v>128</v>
      </c>
      <c r="E70" s="41" t="s">
        <v>42</v>
      </c>
      <c r="F70" s="42">
        <v>2</v>
      </c>
      <c r="G70" s="43">
        <f>IF($F70="","",INDEX('1. závod'!$A:$X,$F70+5,INDEX('Základní list'!$B:$B,MATCH($E70,'Základní list'!$A:$A,0),1)))</f>
        <v>170</v>
      </c>
      <c r="H70" s="100">
        <f>IF($F70="","",INDEX('1. závod'!$A:$X,$F70+5,INDEX('Základní list'!$B:$B,MATCH($E70,'Základní list'!$A:$A,0),1)+2))</f>
        <v>8</v>
      </c>
      <c r="I70" s="207"/>
      <c r="J70" s="207"/>
      <c r="K70" s="157"/>
      <c r="L70" s="103">
        <f t="shared" si="4"/>
        <v>2529</v>
      </c>
      <c r="M70" s="40" t="str">
        <f t="shared" si="5"/>
        <v>Řehoř Michal</v>
      </c>
      <c r="N70" s="41" t="s">
        <v>42</v>
      </c>
      <c r="O70" s="42">
        <v>10</v>
      </c>
      <c r="P70" s="43">
        <f>IF($O70="","",INDEX('2. závod'!$A:$AJ,$O70+5,INDEX('Základní list'!$B:$B,MATCH($N70,'Základní list'!$A:$A,0),1)))</f>
        <v>1380</v>
      </c>
      <c r="Q70" s="100">
        <f>IF($O70="","",INDEX('2. závod'!$A:$AJ,$O70+5,INDEX('Základní list'!$B:$B,MATCH($N70,'Základní list'!$A:$A,0),1)+2))</f>
        <v>8</v>
      </c>
      <c r="R70" s="184"/>
      <c r="S70" s="184"/>
      <c r="T70" s="190"/>
      <c r="U70" s="125" t="str">
        <f t="shared" si="6"/>
        <v>B2</v>
      </c>
      <c r="V70" s="125" t="str">
        <f t="shared" si="7"/>
        <v>B10</v>
      </c>
      <c r="W70" s="117" t="str">
        <f>IF(ISBLANK(B68),"",B68)</f>
        <v>TINKA Feeder Mančaft</v>
      </c>
      <c r="X70" s="187"/>
      <c r="Y70" s="184"/>
      <c r="Z70" s="190"/>
      <c r="AB70" s="119"/>
      <c r="AC70" s="119"/>
      <c r="AD70" s="119"/>
      <c r="AE70" s="120"/>
      <c r="AF70" s="119"/>
      <c r="AG70" s="120"/>
      <c r="AH70" s="119"/>
      <c r="AI70" s="120"/>
      <c r="AJ70" s="119"/>
      <c r="AK70" s="120"/>
      <c r="AL70" s="119"/>
      <c r="AM70" s="120"/>
      <c r="AN70" s="119"/>
      <c r="AO70" s="120"/>
      <c r="AP70" s="119"/>
      <c r="AQ70" s="120"/>
      <c r="AR70" s="119"/>
      <c r="AS70" s="120"/>
      <c r="AT70" s="119"/>
      <c r="AU70" s="120"/>
      <c r="AV70" s="119"/>
      <c r="AW70" s="120"/>
      <c r="AX70" s="119"/>
      <c r="AY70" s="120"/>
      <c r="AZ70" s="119"/>
      <c r="BA70" s="120"/>
      <c r="BB70" s="119"/>
      <c r="BC70" s="120"/>
    </row>
    <row r="71" spans="1:55" s="118" customFormat="1" ht="25.5" customHeight="1">
      <c r="A71" s="226">
        <v>15</v>
      </c>
      <c r="B71" s="209" t="s">
        <v>100</v>
      </c>
      <c r="C71" s="101">
        <v>2344</v>
      </c>
      <c r="D71" s="32" t="s">
        <v>185</v>
      </c>
      <c r="E71" s="33" t="s">
        <v>78</v>
      </c>
      <c r="F71" s="34">
        <v>5</v>
      </c>
      <c r="G71" s="35">
        <f>IF($F71="","",INDEX('1. závod'!$A:$AJ,$F71+5,INDEX('Základní list'!$B:$B,MATCH($E71,'Základní list'!$A:$A,0),1)))</f>
        <v>0</v>
      </c>
      <c r="H71" s="34">
        <f>IF($F71="","",INDEX('1. závod'!$A:$AJ,$F71+5,INDEX('Základní list'!$B:$B,MATCH($E71,'Základní list'!$A:$A,0),1)+2))</f>
        <v>10</v>
      </c>
      <c r="I71" s="191">
        <f>IF(ISBLANK($F71),"",SUM(G71:G73))</f>
        <v>90</v>
      </c>
      <c r="J71" s="191">
        <f>IF(ISBLANK($F71),"",SUM(H71:H73))</f>
        <v>34.5</v>
      </c>
      <c r="K71" s="162">
        <f>IF(ISBLANK($F71),"",RANK(J71,J:J,1))</f>
        <v>25</v>
      </c>
      <c r="L71" s="101">
        <f t="shared" si="4"/>
        <v>2344</v>
      </c>
      <c r="M71" s="32" t="str">
        <f t="shared" si="5"/>
        <v>Kabrhel Pavel</v>
      </c>
      <c r="N71" s="33" t="s">
        <v>43</v>
      </c>
      <c r="O71" s="34">
        <v>12</v>
      </c>
      <c r="P71" s="35">
        <f>IF($O71="","",INDEX('2. závod'!$A:$AJ,$O71+5,INDEX('Základní list'!$B:$B,MATCH($N71,'Základní list'!$A:$A,0),1)))</f>
        <v>4720</v>
      </c>
      <c r="Q71" s="34">
        <f>IF($O71="","",INDEX('2. závod'!$A:$AJ,$O71+5,INDEX('Základní list'!$B:$B,MATCH($N71,'Základní list'!$A:$A,0),1)+2))</f>
        <v>3</v>
      </c>
      <c r="R71" s="182">
        <f>IF(ISBLANK($O71),"",SUM(P71:P73))</f>
        <v>5430</v>
      </c>
      <c r="S71" s="182">
        <f>IF(ISBLANK($O71),"",SUM(Q71:Q73))</f>
        <v>26</v>
      </c>
      <c r="T71" s="188">
        <f>IF(ISBLANK($O71),"",RANK(S71,S:S,1))</f>
        <v>20</v>
      </c>
      <c r="U71" s="125" t="str">
        <f t="shared" si="6"/>
        <v>E5</v>
      </c>
      <c r="V71" s="125" t="str">
        <f t="shared" si="7"/>
        <v>C12</v>
      </c>
      <c r="W71" s="117" t="str">
        <f>IF(ISBLANK(B71),"",B71)</f>
        <v>Black Bass</v>
      </c>
      <c r="X71" s="185">
        <f>IF(ISBLANK($O71),"",SUM(I71,R71))</f>
        <v>5520</v>
      </c>
      <c r="Y71" s="182">
        <f>IF(ISBLANK($O71),"",SUM(S71,J71))</f>
        <v>60.5</v>
      </c>
      <c r="Z71" s="188">
        <f>IF(ISBLANK($O71),"",RANK(Y71,Y:Y,1))</f>
        <v>22</v>
      </c>
      <c r="AB71" s="126"/>
      <c r="AC71" s="126"/>
      <c r="AD71" s="126"/>
      <c r="AE71" s="110"/>
      <c r="AF71" s="126"/>
      <c r="AG71" s="110"/>
      <c r="AH71" s="126"/>
      <c r="AI71" s="110"/>
      <c r="AJ71" s="126"/>
      <c r="AK71" s="110"/>
      <c r="AL71" s="126"/>
      <c r="AM71" s="110"/>
      <c r="AN71" s="126"/>
      <c r="AO71" s="110"/>
      <c r="AP71" s="126"/>
      <c r="AQ71" s="110"/>
      <c r="AR71" s="126"/>
      <c r="AS71" s="110"/>
      <c r="AT71" s="126"/>
      <c r="AU71" s="110"/>
      <c r="AV71" s="126"/>
      <c r="AW71" s="110"/>
      <c r="AX71" s="126"/>
      <c r="AY71" s="110"/>
      <c r="AZ71" s="126"/>
      <c r="BA71" s="110"/>
      <c r="BB71" s="126"/>
      <c r="BC71" s="110"/>
    </row>
    <row r="72" spans="1:55" s="118" customFormat="1" ht="25.5" customHeight="1">
      <c r="A72" s="229"/>
      <c r="B72" s="231"/>
      <c r="C72" s="102">
        <v>2342</v>
      </c>
      <c r="D72" s="36" t="s">
        <v>186</v>
      </c>
      <c r="E72" s="37" t="s">
        <v>42</v>
      </c>
      <c r="F72" s="38">
        <v>7</v>
      </c>
      <c r="G72" s="39">
        <f>IF($F72="","",INDEX('1. závod'!$A:$X,$F72+5,INDEX('Základní list'!$B:$B,MATCH($E72,'Základní list'!$A:$A,0),1)))</f>
        <v>90</v>
      </c>
      <c r="H72" s="44">
        <f>IF($F72="","",INDEX('1. závod'!$A:$X,$F72+5,INDEX('Základní list'!$B:$B,MATCH($E72,'Základní list'!$A:$A,0),1)+2))</f>
        <v>11.5</v>
      </c>
      <c r="I72" s="206"/>
      <c r="J72" s="206"/>
      <c r="K72" s="163"/>
      <c r="L72" s="102">
        <f aca="true" t="shared" si="8" ref="L72:L82">IF(ISBLANK(C72),"",C72)</f>
        <v>2342</v>
      </c>
      <c r="M72" s="36" t="str">
        <f aca="true" t="shared" si="9" ref="M72:M82">IF(ISBLANK(D72),"",D72)</f>
        <v>Kukelka Tomáš</v>
      </c>
      <c r="N72" s="37" t="s">
        <v>42</v>
      </c>
      <c r="O72" s="38">
        <v>12</v>
      </c>
      <c r="P72" s="39">
        <f>IF($O72="","",INDEX('2. závod'!$A:$AJ,$O72+5,INDEX('Základní list'!$B:$B,MATCH($N72,'Základní list'!$A:$A,0),1)))</f>
        <v>710</v>
      </c>
      <c r="Q72" s="44">
        <f>IF($O72="","",INDEX('2. závod'!$A:$AJ,$O72+5,INDEX('Základní list'!$B:$B,MATCH($N72,'Základní list'!$A:$A,0),1)+2))</f>
        <v>11</v>
      </c>
      <c r="R72" s="183"/>
      <c r="S72" s="183"/>
      <c r="T72" s="189"/>
      <c r="U72" s="125" t="str">
        <f aca="true" t="shared" si="10" ref="U72:U82">CONCATENATE(E72,F72)</f>
        <v>B7</v>
      </c>
      <c r="V72" s="125" t="str">
        <f aca="true" t="shared" si="11" ref="V72:V82">CONCATENATE(N72,O72)</f>
        <v>B12</v>
      </c>
      <c r="W72" s="117" t="str">
        <f>IF(ISBLANK(B71),"",B71)</f>
        <v>Black Bass</v>
      </c>
      <c r="X72" s="186"/>
      <c r="Y72" s="183"/>
      <c r="Z72" s="189"/>
      <c r="AB72" s="126"/>
      <c r="AC72" s="126"/>
      <c r="AD72" s="126"/>
      <c r="AE72" s="110"/>
      <c r="AF72" s="126"/>
      <c r="AG72" s="110"/>
      <c r="AH72" s="126"/>
      <c r="AI72" s="110"/>
      <c r="AJ72" s="126"/>
      <c r="AK72" s="110"/>
      <c r="AL72" s="126"/>
      <c r="AM72" s="110"/>
      <c r="AN72" s="126"/>
      <c r="AO72" s="110"/>
      <c r="AP72" s="126"/>
      <c r="AQ72" s="110"/>
      <c r="AR72" s="126"/>
      <c r="AS72" s="110"/>
      <c r="AT72" s="126"/>
      <c r="AU72" s="110"/>
      <c r="AV72" s="126"/>
      <c r="AW72" s="110"/>
      <c r="AX72" s="126"/>
      <c r="AY72" s="110"/>
      <c r="AZ72" s="126"/>
      <c r="BA72" s="110"/>
      <c r="BB72" s="126"/>
      <c r="BC72" s="110"/>
    </row>
    <row r="73" spans="1:55" s="118" customFormat="1" ht="25.5" customHeight="1" thickBot="1">
      <c r="A73" s="230"/>
      <c r="B73" s="232"/>
      <c r="C73" s="103" t="s">
        <v>147</v>
      </c>
      <c r="D73" s="40" t="s">
        <v>187</v>
      </c>
      <c r="E73" s="41" t="s">
        <v>43</v>
      </c>
      <c r="F73" s="42">
        <v>2</v>
      </c>
      <c r="G73" s="43">
        <f>IF($F73="","",INDEX('1. závod'!$A:$X,$F73+5,INDEX('Základní list'!$B:$B,MATCH($E73,'Základní list'!$A:$A,0),1)))</f>
        <v>0</v>
      </c>
      <c r="H73" s="100">
        <f>IF($F73="","",INDEX('1. závod'!$A:$X,$F73+5,INDEX('Základní list'!$B:$B,MATCH($E73,'Základní list'!$A:$A,0),1)+2))</f>
        <v>13</v>
      </c>
      <c r="I73" s="207"/>
      <c r="J73" s="207"/>
      <c r="K73" s="157"/>
      <c r="L73" s="103" t="str">
        <f t="shared" si="8"/>
        <v>N</v>
      </c>
      <c r="M73" s="40" t="str">
        <f t="shared" si="9"/>
        <v>Ambrož Petr</v>
      </c>
      <c r="N73" s="41" t="s">
        <v>79</v>
      </c>
      <c r="O73" s="42">
        <v>4</v>
      </c>
      <c r="P73" s="43">
        <f>IF($O73="","",INDEX('2. závod'!$A:$AJ,$O73+5,INDEX('Základní list'!$B:$B,MATCH($N73,'Základní list'!$A:$A,0),1)))</f>
        <v>0</v>
      </c>
      <c r="Q73" s="100">
        <f>IF($O73="","",INDEX('2. závod'!$A:$AJ,$O73+5,INDEX('Základní list'!$B:$B,MATCH($N73,'Základní list'!$A:$A,0),1)+2))</f>
        <v>12</v>
      </c>
      <c r="R73" s="184"/>
      <c r="S73" s="184"/>
      <c r="T73" s="190"/>
      <c r="U73" s="125" t="str">
        <f t="shared" si="10"/>
        <v>C2</v>
      </c>
      <c r="V73" s="125" t="str">
        <f t="shared" si="11"/>
        <v>F4</v>
      </c>
      <c r="W73" s="117" t="str">
        <f>IF(ISBLANK(B71),"",B71)</f>
        <v>Black Bass</v>
      </c>
      <c r="X73" s="187"/>
      <c r="Y73" s="184"/>
      <c r="Z73" s="190"/>
      <c r="AB73" s="126"/>
      <c r="AC73" s="126"/>
      <c r="AD73" s="126"/>
      <c r="AE73" s="110"/>
      <c r="AF73" s="126"/>
      <c r="AG73" s="110"/>
      <c r="AH73" s="126"/>
      <c r="AI73" s="110"/>
      <c r="AJ73" s="126"/>
      <c r="AK73" s="110"/>
      <c r="AL73" s="126"/>
      <c r="AM73" s="110"/>
      <c r="AN73" s="126"/>
      <c r="AO73" s="110"/>
      <c r="AP73" s="126"/>
      <c r="AQ73" s="110"/>
      <c r="AR73" s="126"/>
      <c r="AS73" s="110"/>
      <c r="AT73" s="126"/>
      <c r="AU73" s="110"/>
      <c r="AV73" s="126"/>
      <c r="AW73" s="110"/>
      <c r="AX73" s="126"/>
      <c r="AY73" s="110"/>
      <c r="AZ73" s="126"/>
      <c r="BA73" s="110"/>
      <c r="BB73" s="126"/>
      <c r="BC73" s="110"/>
    </row>
    <row r="74" spans="1:55" s="118" customFormat="1" ht="25.5" customHeight="1">
      <c r="A74" s="240">
        <v>5</v>
      </c>
      <c r="B74" s="243" t="s">
        <v>93</v>
      </c>
      <c r="C74" s="134">
        <v>2338</v>
      </c>
      <c r="D74" s="135" t="s">
        <v>179</v>
      </c>
      <c r="E74" s="136" t="s">
        <v>42</v>
      </c>
      <c r="F74" s="137">
        <v>11</v>
      </c>
      <c r="G74" s="138">
        <f>IF($F74="","",INDEX('1. závod'!$A:$X,$F74+5,INDEX('Základní list'!$B:$B,MATCH($E74,'Základní list'!$A:$A,0),1)))</f>
        <v>0</v>
      </c>
      <c r="H74" s="137">
        <f>IF($F74="","",INDEX('1. závod'!$A:$X,$F74+5,INDEX('Základní list'!$B:$B,MATCH($E74,'Základní list'!$A:$A,0),1)+2))</f>
        <v>13</v>
      </c>
      <c r="I74" s="246">
        <f>IF(ISBLANK($F74),"",SUM(G74:G76))</f>
        <v>0</v>
      </c>
      <c r="J74" s="246">
        <f>IF(ISBLANK($F74),"",SUM(H74:H76))</f>
        <v>33</v>
      </c>
      <c r="K74" s="249">
        <f>IF(ISBLANK($F74),"",RANK(J74,J:J,1))</f>
        <v>24</v>
      </c>
      <c r="L74" s="134">
        <f t="shared" si="8"/>
        <v>2338</v>
      </c>
      <c r="M74" s="135" t="str">
        <f t="shared" si="9"/>
        <v>Franc Tomáš</v>
      </c>
      <c r="N74" s="136" t="s">
        <v>44</v>
      </c>
      <c r="O74" s="137">
        <v>1</v>
      </c>
      <c r="P74" s="138">
        <f>IF($O74="","",INDEX('2. závod'!$A:$AJ,$O74+5,INDEX('Základní list'!$B:$B,MATCH($N74,'Základní list'!$A:$A,0),1)))</f>
        <v>1100</v>
      </c>
      <c r="Q74" s="137">
        <f>IF($O74="","",INDEX('2. závod'!$A:$AJ,$O74+5,INDEX('Základní list'!$B:$B,MATCH($N74,'Základní list'!$A:$A,0),1)+2))</f>
        <v>9</v>
      </c>
      <c r="R74" s="200">
        <f>IF(ISBLANK($O74),"",SUM(P74:P76))</f>
        <v>2810</v>
      </c>
      <c r="S74" s="200">
        <f>IF(ISBLANK($O74),"",SUM(Q74:Q76))</f>
        <v>29</v>
      </c>
      <c r="T74" s="203">
        <f>IF(ISBLANK($O74),"",RANK(S74,S:S,1))</f>
        <v>22</v>
      </c>
      <c r="U74" s="151" t="str">
        <f t="shared" si="10"/>
        <v>B11</v>
      </c>
      <c r="V74" s="151" t="str">
        <f t="shared" si="11"/>
        <v>D1</v>
      </c>
      <c r="W74" s="152" t="str">
        <f>IF(ISBLANK(B74),"",B74)</f>
        <v>Kukající vlci FEEDER TEAM</v>
      </c>
      <c r="X74" s="197">
        <f>IF(ISBLANK($O74),"",SUM(I74,R74))</f>
        <v>2810</v>
      </c>
      <c r="Y74" s="200">
        <f>IF(ISBLANK($O74),"",SUM(S74,J74))</f>
        <v>62</v>
      </c>
      <c r="Z74" s="203">
        <f>IF(ISBLANK($O74),"",RANK(Y74,Y:Y,1))</f>
        <v>23</v>
      </c>
      <c r="AB74" s="126"/>
      <c r="AC74" s="126"/>
      <c r="AD74" s="126"/>
      <c r="AE74" s="110"/>
      <c r="AF74" s="126"/>
      <c r="AG74" s="110"/>
      <c r="AH74" s="126"/>
      <c r="AI74" s="110"/>
      <c r="AJ74" s="126"/>
      <c r="AK74" s="110"/>
      <c r="AL74" s="126"/>
      <c r="AM74" s="110"/>
      <c r="AN74" s="126"/>
      <c r="AO74" s="110"/>
      <c r="AP74" s="126"/>
      <c r="AQ74" s="110"/>
      <c r="AR74" s="126"/>
      <c r="AS74" s="110"/>
      <c r="AT74" s="126"/>
      <c r="AU74" s="110"/>
      <c r="AV74" s="126"/>
      <c r="AW74" s="110"/>
      <c r="AX74" s="126"/>
      <c r="AY74" s="110"/>
      <c r="AZ74" s="126"/>
      <c r="BA74" s="110"/>
      <c r="BB74" s="126"/>
      <c r="BC74" s="110"/>
    </row>
    <row r="75" spans="1:55" s="118" customFormat="1" ht="25.5" customHeight="1">
      <c r="A75" s="241"/>
      <c r="B75" s="244"/>
      <c r="C75" s="139">
        <v>2327</v>
      </c>
      <c r="D75" s="140" t="s">
        <v>180</v>
      </c>
      <c r="E75" s="141" t="s">
        <v>78</v>
      </c>
      <c r="F75" s="142">
        <v>6</v>
      </c>
      <c r="G75" s="143">
        <f>IF($F75="","",INDEX('1. závod'!$A:$AJ,$F75+5,INDEX('Základní list'!$B:$B,MATCH($E75,'Základní list'!$A:$A,0),1)))</f>
        <v>0</v>
      </c>
      <c r="H75" s="144">
        <f>IF($F75="","",INDEX('1. závod'!$A:$AJ,$F75+5,INDEX('Základní list'!$B:$B,MATCH($E75,'Základní list'!$A:$A,0),1)+2))</f>
        <v>10</v>
      </c>
      <c r="I75" s="247"/>
      <c r="J75" s="247"/>
      <c r="K75" s="250"/>
      <c r="L75" s="139">
        <f t="shared" si="8"/>
        <v>2327</v>
      </c>
      <c r="M75" s="140" t="str">
        <f t="shared" si="9"/>
        <v>Douša Jan</v>
      </c>
      <c r="N75" s="141" t="s">
        <v>17</v>
      </c>
      <c r="O75" s="142">
        <v>11</v>
      </c>
      <c r="P75" s="143">
        <f>IF($O75="","",INDEX('2. závod'!$A:$AJ,$O75+5,INDEX('Základní list'!$B:$B,MATCH($N75,'Základní list'!$A:$A,0),1)))</f>
        <v>800</v>
      </c>
      <c r="Q75" s="144">
        <f>IF($O75="","",INDEX('2. závod'!$A:$AJ,$O75+5,INDEX('Základní list'!$B:$B,MATCH($N75,'Základní list'!$A:$A,0),1)+2))</f>
        <v>9</v>
      </c>
      <c r="R75" s="201"/>
      <c r="S75" s="201"/>
      <c r="T75" s="204"/>
      <c r="U75" s="151" t="str">
        <f t="shared" si="10"/>
        <v>E6</v>
      </c>
      <c r="V75" s="151" t="str">
        <f t="shared" si="11"/>
        <v>A11</v>
      </c>
      <c r="W75" s="152" t="str">
        <f>IF(ISBLANK(B74),"",B74)</f>
        <v>Kukající vlci FEEDER TEAM</v>
      </c>
      <c r="X75" s="198"/>
      <c r="Y75" s="201"/>
      <c r="Z75" s="204"/>
      <c r="AB75" s="126"/>
      <c r="AC75" s="126"/>
      <c r="AD75" s="126"/>
      <c r="AE75" s="110"/>
      <c r="AF75" s="126"/>
      <c r="AG75" s="110"/>
      <c r="AH75" s="126"/>
      <c r="AI75" s="110"/>
      <c r="AJ75" s="126"/>
      <c r="AK75" s="110"/>
      <c r="AL75" s="126"/>
      <c r="AM75" s="110"/>
      <c r="AN75" s="126"/>
      <c r="AO75" s="110"/>
      <c r="AP75" s="126"/>
      <c r="AQ75" s="110"/>
      <c r="AR75" s="126"/>
      <c r="AS75" s="110"/>
      <c r="AT75" s="126"/>
      <c r="AU75" s="110"/>
      <c r="AV75" s="126"/>
      <c r="AW75" s="110"/>
      <c r="AX75" s="126"/>
      <c r="AY75" s="110"/>
      <c r="AZ75" s="126"/>
      <c r="BA75" s="110"/>
      <c r="BB75" s="126"/>
      <c r="BC75" s="110"/>
    </row>
    <row r="76" spans="1:55" s="118" customFormat="1" ht="25.5" customHeight="1" thickBot="1">
      <c r="A76" s="242"/>
      <c r="B76" s="245"/>
      <c r="C76" s="145">
        <v>2319</v>
      </c>
      <c r="D76" s="146" t="s">
        <v>181</v>
      </c>
      <c r="E76" s="147" t="s">
        <v>44</v>
      </c>
      <c r="F76" s="148">
        <v>11</v>
      </c>
      <c r="G76" s="149">
        <f>IF($F76="","",INDEX('1. závod'!$A:$X,$F76+5,INDEX('Základní list'!$B:$B,MATCH($E76,'Základní list'!$A:$A,0),1)))</f>
        <v>0</v>
      </c>
      <c r="H76" s="150">
        <f>IF($F76="","",INDEX('1. závod'!$A:$X,$F76+5,INDEX('Základní list'!$B:$B,MATCH($E76,'Základní list'!$A:$A,0),1)+2))</f>
        <v>10</v>
      </c>
      <c r="I76" s="248"/>
      <c r="J76" s="248"/>
      <c r="K76" s="251"/>
      <c r="L76" s="145">
        <f t="shared" si="8"/>
        <v>2319</v>
      </c>
      <c r="M76" s="146" t="str">
        <f t="shared" si="9"/>
        <v>Surgota Juraj</v>
      </c>
      <c r="N76" s="147" t="s">
        <v>78</v>
      </c>
      <c r="O76" s="148">
        <v>8</v>
      </c>
      <c r="P76" s="149">
        <f>IF($O76="","",INDEX('2. závod'!$A:$AJ,$O76+5,INDEX('Základní list'!$B:$B,MATCH($N76,'Základní list'!$A:$A,0),1)))</f>
        <v>910</v>
      </c>
      <c r="Q76" s="150">
        <f>IF($O76="","",INDEX('2. závod'!$A:$AJ,$O76+5,INDEX('Základní list'!$B:$B,MATCH($N76,'Základní list'!$A:$A,0),1)+2))</f>
        <v>11</v>
      </c>
      <c r="R76" s="202"/>
      <c r="S76" s="202"/>
      <c r="T76" s="205"/>
      <c r="U76" s="151" t="str">
        <f t="shared" si="10"/>
        <v>D11</v>
      </c>
      <c r="V76" s="151" t="str">
        <f t="shared" si="11"/>
        <v>E8</v>
      </c>
      <c r="W76" s="152" t="str">
        <f>IF(ISBLANK(B74),"",B74)</f>
        <v>Kukající vlci FEEDER TEAM</v>
      </c>
      <c r="X76" s="199"/>
      <c r="Y76" s="202"/>
      <c r="Z76" s="205"/>
      <c r="AB76" s="126"/>
      <c r="AC76" s="126"/>
      <c r="AD76" s="126"/>
      <c r="AE76" s="110"/>
      <c r="AF76" s="126"/>
      <c r="AG76" s="110"/>
      <c r="AH76" s="126"/>
      <c r="AI76" s="110"/>
      <c r="AJ76" s="126"/>
      <c r="AK76" s="110"/>
      <c r="AL76" s="126"/>
      <c r="AM76" s="110"/>
      <c r="AN76" s="126"/>
      <c r="AO76" s="110"/>
      <c r="AP76" s="126"/>
      <c r="AQ76" s="110"/>
      <c r="AR76" s="126"/>
      <c r="AS76" s="110"/>
      <c r="AT76" s="126"/>
      <c r="AU76" s="110"/>
      <c r="AV76" s="126"/>
      <c r="AW76" s="110"/>
      <c r="AX76" s="126"/>
      <c r="AY76" s="110"/>
      <c r="AZ76" s="126"/>
      <c r="BA76" s="110"/>
      <c r="BB76" s="126"/>
      <c r="BC76" s="110"/>
    </row>
    <row r="77" spans="1:55" s="118" customFormat="1" ht="25.5" customHeight="1">
      <c r="A77" s="240">
        <v>14</v>
      </c>
      <c r="B77" s="243" t="s">
        <v>99</v>
      </c>
      <c r="C77" s="134" t="s">
        <v>147</v>
      </c>
      <c r="D77" s="135" t="s">
        <v>129</v>
      </c>
      <c r="E77" s="136" t="s">
        <v>17</v>
      </c>
      <c r="F77" s="137">
        <v>6</v>
      </c>
      <c r="G77" s="138">
        <f>IF($F77="","",INDEX('1. závod'!$A:$X,$F77+5,INDEX('Základní list'!$B:$B,MATCH($E77,'Základní list'!$A:$A,0),1)))</f>
        <v>110</v>
      </c>
      <c r="H77" s="137">
        <f>IF($F77="","",INDEX('1. závod'!$A:$X,$F77+5,INDEX('Základní list'!$B:$B,MATCH($E77,'Základní list'!$A:$A,0),1)+2))</f>
        <v>11</v>
      </c>
      <c r="I77" s="246">
        <f>IF(ISBLANK($F77),"",SUM(G77:G79))</f>
        <v>110</v>
      </c>
      <c r="J77" s="246">
        <f>IF(ISBLANK($F77),"",SUM(H77:H79))</f>
        <v>31</v>
      </c>
      <c r="K77" s="249">
        <f>IF(ISBLANK($F77),"",RANK(J77,J:J,1))</f>
        <v>22</v>
      </c>
      <c r="L77" s="134" t="str">
        <f t="shared" si="8"/>
        <v>N</v>
      </c>
      <c r="M77" s="135" t="str">
        <f t="shared" si="9"/>
        <v>Literová Barbora</v>
      </c>
      <c r="N77" s="136" t="s">
        <v>17</v>
      </c>
      <c r="O77" s="137">
        <v>1</v>
      </c>
      <c r="P77" s="138">
        <f>IF($O77="","",INDEX('2. závod'!$A:$AJ,$O77+5,INDEX('Základní list'!$B:$B,MATCH($N77,'Základní list'!$A:$A,0),1)))</f>
        <v>200</v>
      </c>
      <c r="Q77" s="137">
        <f>IF($O77="","",INDEX('2. závod'!$A:$AJ,$O77+5,INDEX('Základní list'!$B:$B,MATCH($N77,'Základní list'!$A:$A,0),1)+2))</f>
        <v>13</v>
      </c>
      <c r="R77" s="200">
        <f>IF(ISBLANK($O77),"",SUM(P77:P79))</f>
        <v>2670</v>
      </c>
      <c r="S77" s="200">
        <f>IF(ISBLANK($O77),"",SUM(Q77:Q79))</f>
        <v>32</v>
      </c>
      <c r="T77" s="203">
        <f>IF(ISBLANK($O77),"",RANK(S77,S:S,1))</f>
        <v>24</v>
      </c>
      <c r="U77" s="151" t="str">
        <f t="shared" si="10"/>
        <v>A6</v>
      </c>
      <c r="V77" s="151" t="str">
        <f t="shared" si="11"/>
        <v>A1</v>
      </c>
      <c r="W77" s="152" t="str">
        <f>IF(ISBLANK(B77),"",B77)</f>
        <v>LADY´S Feeder Team</v>
      </c>
      <c r="X77" s="197">
        <f>IF(ISBLANK($O77),"",SUM(I77,R77))</f>
        <v>2780</v>
      </c>
      <c r="Y77" s="200">
        <f>IF(ISBLANK($O77),"",SUM(S77,J77))</f>
        <v>63</v>
      </c>
      <c r="Z77" s="203">
        <f>IF(ISBLANK($O77),"",RANK(Y77,Y:Y,1))</f>
        <v>24</v>
      </c>
      <c r="AB77" s="119"/>
      <c r="AC77" s="119"/>
      <c r="AD77" s="119"/>
      <c r="AE77" s="120"/>
      <c r="AF77" s="119"/>
      <c r="AG77" s="120"/>
      <c r="AH77" s="119"/>
      <c r="AI77" s="120"/>
      <c r="AJ77" s="119"/>
      <c r="AK77" s="120"/>
      <c r="AL77" s="119"/>
      <c r="AM77" s="120"/>
      <c r="AN77" s="119"/>
      <c r="AO77" s="120"/>
      <c r="AP77" s="119"/>
      <c r="AQ77" s="120"/>
      <c r="AR77" s="119"/>
      <c r="AS77" s="120"/>
      <c r="AT77" s="119"/>
      <c r="AU77" s="120"/>
      <c r="AV77" s="119"/>
      <c r="AW77" s="120"/>
      <c r="AX77" s="119"/>
      <c r="AY77" s="120"/>
      <c r="AZ77" s="119"/>
      <c r="BA77" s="120"/>
      <c r="BB77" s="119"/>
      <c r="BC77" s="120"/>
    </row>
    <row r="78" spans="1:55" s="118" customFormat="1" ht="25.5" customHeight="1">
      <c r="A78" s="241"/>
      <c r="B78" s="244"/>
      <c r="C78" s="139">
        <v>2512</v>
      </c>
      <c r="D78" s="140" t="s">
        <v>130</v>
      </c>
      <c r="E78" s="141" t="s">
        <v>44</v>
      </c>
      <c r="F78" s="142">
        <v>8</v>
      </c>
      <c r="G78" s="143">
        <f>IF($F78="","",INDEX('1. závod'!$A:$X,$F78+5,INDEX('Základní list'!$B:$B,MATCH($E78,'Základní list'!$A:$A,0),1)))</f>
        <v>0</v>
      </c>
      <c r="H78" s="144">
        <f>IF($F78="","",INDEX('1. závod'!$A:$X,$F78+5,INDEX('Základní list'!$B:$B,MATCH($E78,'Základní list'!$A:$A,0),1)+2))</f>
        <v>10</v>
      </c>
      <c r="I78" s="247"/>
      <c r="J78" s="247"/>
      <c r="K78" s="250"/>
      <c r="L78" s="139">
        <f t="shared" si="8"/>
        <v>2512</v>
      </c>
      <c r="M78" s="140" t="str">
        <f t="shared" si="9"/>
        <v>Miháliková Diana</v>
      </c>
      <c r="N78" s="141" t="s">
        <v>79</v>
      </c>
      <c r="O78" s="142">
        <v>7</v>
      </c>
      <c r="P78" s="143">
        <f>IF($O78="","",INDEX('2. závod'!$A:$AJ,$O78+5,INDEX('Základní list'!$B:$B,MATCH($N78,'Základní list'!$A:$A,0),1)))</f>
        <v>1740</v>
      </c>
      <c r="Q78" s="144">
        <f>IF($O78="","",INDEX('2. závod'!$A:$AJ,$O78+5,INDEX('Základní list'!$B:$B,MATCH($N78,'Základní list'!$A:$A,0),1)+2))</f>
        <v>6</v>
      </c>
      <c r="R78" s="201"/>
      <c r="S78" s="201"/>
      <c r="T78" s="204"/>
      <c r="U78" s="151" t="str">
        <f t="shared" si="10"/>
        <v>D8</v>
      </c>
      <c r="V78" s="151" t="str">
        <f t="shared" si="11"/>
        <v>F7</v>
      </c>
      <c r="W78" s="152" t="str">
        <f>IF(ISBLANK(B77),"",B77)</f>
        <v>LADY´S Feeder Team</v>
      </c>
      <c r="X78" s="198"/>
      <c r="Y78" s="201"/>
      <c r="Z78" s="204"/>
      <c r="AB78" s="119"/>
      <c r="AC78" s="119"/>
      <c r="AD78" s="119"/>
      <c r="AE78" s="120"/>
      <c r="AF78" s="119"/>
      <c r="AG78" s="120"/>
      <c r="AH78" s="119"/>
      <c r="AI78" s="120"/>
      <c r="AJ78" s="119"/>
      <c r="AK78" s="120"/>
      <c r="AL78" s="119"/>
      <c r="AM78" s="120"/>
      <c r="AN78" s="119"/>
      <c r="AO78" s="120"/>
      <c r="AP78" s="119"/>
      <c r="AQ78" s="120"/>
      <c r="AR78" s="119"/>
      <c r="AS78" s="120"/>
      <c r="AT78" s="119"/>
      <c r="AU78" s="120"/>
      <c r="AV78" s="119"/>
      <c r="AW78" s="120"/>
      <c r="AX78" s="119"/>
      <c r="AY78" s="120"/>
      <c r="AZ78" s="119"/>
      <c r="BA78" s="120"/>
      <c r="BB78" s="119"/>
      <c r="BC78" s="120"/>
    </row>
    <row r="79" spans="1:55" s="118" customFormat="1" ht="25.5" customHeight="1" thickBot="1">
      <c r="A79" s="242"/>
      <c r="B79" s="245"/>
      <c r="C79" s="145" t="s">
        <v>147</v>
      </c>
      <c r="D79" s="146" t="s">
        <v>131</v>
      </c>
      <c r="E79" s="147" t="s">
        <v>78</v>
      </c>
      <c r="F79" s="148">
        <v>7</v>
      </c>
      <c r="G79" s="149">
        <f>IF($F79="","",INDEX('1. závod'!$A:$AJ,$F79+5,INDEX('Základní list'!$B:$B,MATCH($E79,'Základní list'!$A:$A,0),1)))</f>
        <v>0</v>
      </c>
      <c r="H79" s="150">
        <f>IF($F79="","",INDEX('1. závod'!$A:$AJ,$F79+5,INDEX('Základní list'!$B:$B,MATCH($E79,'Základní list'!$A:$A,0),1)+2))</f>
        <v>10</v>
      </c>
      <c r="I79" s="248"/>
      <c r="J79" s="248"/>
      <c r="K79" s="251"/>
      <c r="L79" s="145" t="str">
        <f t="shared" si="8"/>
        <v>N</v>
      </c>
      <c r="M79" s="146" t="str">
        <f t="shared" si="9"/>
        <v>Doušová Eliška</v>
      </c>
      <c r="N79" s="147" t="s">
        <v>43</v>
      </c>
      <c r="O79" s="148">
        <v>1</v>
      </c>
      <c r="P79" s="149">
        <f>IF($O79="","",INDEX('2. závod'!$A:$AJ,$O79+5,INDEX('Základní list'!$B:$B,MATCH($N79,'Základní list'!$A:$A,0),1)))</f>
        <v>730</v>
      </c>
      <c r="Q79" s="150">
        <f>IF($O79="","",INDEX('2. závod'!$A:$AJ,$O79+5,INDEX('Základní list'!$B:$B,MATCH($N79,'Základní list'!$A:$A,0),1)+2))</f>
        <v>13</v>
      </c>
      <c r="R79" s="202"/>
      <c r="S79" s="202"/>
      <c r="T79" s="205"/>
      <c r="U79" s="151" t="str">
        <f t="shared" si="10"/>
        <v>E7</v>
      </c>
      <c r="V79" s="151" t="str">
        <f t="shared" si="11"/>
        <v>C1</v>
      </c>
      <c r="W79" s="152" t="str">
        <f>IF(ISBLANK(B77),"",B77)</f>
        <v>LADY´S Feeder Team</v>
      </c>
      <c r="X79" s="199"/>
      <c r="Y79" s="202"/>
      <c r="Z79" s="205"/>
      <c r="AB79" s="119"/>
      <c r="AC79" s="119"/>
      <c r="AD79" s="119"/>
      <c r="AE79" s="120"/>
      <c r="AF79" s="119"/>
      <c r="AG79" s="120"/>
      <c r="AH79" s="119"/>
      <c r="AI79" s="120"/>
      <c r="AJ79" s="119"/>
      <c r="AK79" s="120"/>
      <c r="AL79" s="119"/>
      <c r="AM79" s="120"/>
      <c r="AN79" s="119"/>
      <c r="AO79" s="120"/>
      <c r="AP79" s="119"/>
      <c r="AQ79" s="120"/>
      <c r="AR79" s="119"/>
      <c r="AS79" s="120"/>
      <c r="AT79" s="119"/>
      <c r="AU79" s="120"/>
      <c r="AV79" s="119"/>
      <c r="AW79" s="120"/>
      <c r="AX79" s="119"/>
      <c r="AY79" s="120"/>
      <c r="AZ79" s="119"/>
      <c r="BA79" s="120"/>
      <c r="BB79" s="119"/>
      <c r="BC79" s="120"/>
    </row>
    <row r="80" spans="1:55" s="118" customFormat="1" ht="25.5" customHeight="1">
      <c r="A80" s="226">
        <v>1</v>
      </c>
      <c r="B80" s="209" t="s">
        <v>89</v>
      </c>
      <c r="C80" s="101">
        <v>969</v>
      </c>
      <c r="D80" s="32" t="s">
        <v>112</v>
      </c>
      <c r="E80" s="38" t="s">
        <v>42</v>
      </c>
      <c r="F80" s="34">
        <v>5</v>
      </c>
      <c r="G80" s="35">
        <f>IF($F80="","",INDEX('1. závod'!$A:$AJ,$F80+5,INDEX('Základní list'!$B:$B,MATCH($E80,'Základní list'!$A:$A,0),1)))</f>
        <v>90</v>
      </c>
      <c r="H80" s="34">
        <f>IF($F80="","",INDEX('1. závod'!$A:$X,$F80+5,INDEX('Základní list'!$B:$B,MATCH($E80,'Základní list'!$A:$A,0),1)+2))</f>
        <v>11.5</v>
      </c>
      <c r="I80" s="191">
        <f>IF(ISBLANK($F80),"",SUM(G80:G82))</f>
        <v>90</v>
      </c>
      <c r="J80" s="191">
        <f>IF(ISBLANK($F80),"",SUM(H80:H82))</f>
        <v>32.5</v>
      </c>
      <c r="K80" s="162">
        <f>IF(ISBLANK($F80),"",RANK(J80,J:J,1))</f>
        <v>23</v>
      </c>
      <c r="L80" s="101">
        <f t="shared" si="8"/>
        <v>969</v>
      </c>
      <c r="M80" s="32" t="str">
        <f t="shared" si="9"/>
        <v>Kalenský Petr</v>
      </c>
      <c r="N80" s="33" t="s">
        <v>44</v>
      </c>
      <c r="O80" s="34">
        <v>5</v>
      </c>
      <c r="P80" s="35">
        <f>IF($O80="","",INDEX('2. závod'!$A:$AJ,$O80+5,INDEX('Základní list'!$B:$B,MATCH($N80,'Základní list'!$A:$A,0),1)))</f>
        <v>0</v>
      </c>
      <c r="Q80" s="34">
        <f>IF($O80="","",INDEX('2. závod'!$A:$AJ,$O80+5,INDEX('Základní list'!$B:$B,MATCH($N80,'Základní list'!$A:$A,0),1)+2))</f>
        <v>12</v>
      </c>
      <c r="R80" s="182">
        <f>IF(ISBLANK($O80),"",SUM(P80:P82))</f>
        <v>1580</v>
      </c>
      <c r="S80" s="182">
        <f>IF(ISBLANK($O80),"",SUM(Q80:Q82))</f>
        <v>32</v>
      </c>
      <c r="T80" s="188">
        <f>IF(ISBLANK($O80),"",RANK(S80,S:S,1))</f>
        <v>24</v>
      </c>
      <c r="U80" s="125" t="str">
        <f t="shared" si="10"/>
        <v>B5</v>
      </c>
      <c r="V80" s="125" t="str">
        <f t="shared" si="11"/>
        <v>D5</v>
      </c>
      <c r="W80" s="117" t="str">
        <f>IF(ISBLANK(B80),"",B80)</f>
        <v>KS FISH TEAM</v>
      </c>
      <c r="X80" s="185">
        <f>IF(ISBLANK($O80),"",SUM(I80,R80))</f>
        <v>1670</v>
      </c>
      <c r="Y80" s="182">
        <f>IF(ISBLANK($O80),"",SUM(S80,J80))</f>
        <v>64.5</v>
      </c>
      <c r="Z80" s="188">
        <f>IF(ISBLANK($O80),"",RANK(Y80,Y:Y,1))</f>
        <v>25</v>
      </c>
      <c r="AB80" s="126"/>
      <c r="AC80" s="126"/>
      <c r="AD80" s="126"/>
      <c r="AE80" s="110"/>
      <c r="AF80" s="126"/>
      <c r="AG80" s="110"/>
      <c r="AH80" s="126"/>
      <c r="AI80" s="110"/>
      <c r="AJ80" s="126"/>
      <c r="AK80" s="110"/>
      <c r="AL80" s="126"/>
      <c r="AM80" s="110"/>
      <c r="AN80" s="126"/>
      <c r="AO80" s="110"/>
      <c r="AP80" s="126"/>
      <c r="AQ80" s="110"/>
      <c r="AR80" s="126"/>
      <c r="AS80" s="110"/>
      <c r="AT80" s="126"/>
      <c r="AU80" s="110"/>
      <c r="AV80" s="126"/>
      <c r="AW80" s="110"/>
      <c r="AX80" s="126"/>
      <c r="AY80" s="110"/>
      <c r="AZ80" s="126"/>
      <c r="BA80" s="110"/>
      <c r="BB80" s="126"/>
      <c r="BC80" s="110"/>
    </row>
    <row r="81" spans="1:55" s="118" customFormat="1" ht="25.5" customHeight="1">
      <c r="A81" s="227"/>
      <c r="B81" s="210"/>
      <c r="C81" s="102">
        <v>1</v>
      </c>
      <c r="D81" s="36" t="s">
        <v>113</v>
      </c>
      <c r="E81" s="37" t="s">
        <v>44</v>
      </c>
      <c r="F81" s="38">
        <v>9</v>
      </c>
      <c r="G81" s="39">
        <f>IF($F81="","",INDEX('1. závod'!$A:$X,$F81+5,INDEX('Základní list'!$B:$B,MATCH($E81,'Základní list'!$A:$A,0),1)))</f>
        <v>0</v>
      </c>
      <c r="H81" s="44">
        <f>IF($F81="","",INDEX('1. závod'!$A:$X,$F81+5,INDEX('Základní list'!$B:$B,MATCH($E81,'Základní list'!$A:$A,0),1)+2))</f>
        <v>10</v>
      </c>
      <c r="I81" s="160"/>
      <c r="J81" s="160"/>
      <c r="K81" s="163"/>
      <c r="L81" s="102">
        <f t="shared" si="8"/>
        <v>1</v>
      </c>
      <c r="M81" s="36" t="str">
        <f t="shared" si="9"/>
        <v>Dušánek Bohuslav</v>
      </c>
      <c r="N81" s="37" t="s">
        <v>78</v>
      </c>
      <c r="O81" s="38">
        <v>5</v>
      </c>
      <c r="P81" s="39">
        <f>IF($O81="","",INDEX('2. závod'!$A:$AJ,$O81+5,INDEX('Základní list'!$B:$B,MATCH($N81,'Základní list'!$A:$A,0),1)))</f>
        <v>1030</v>
      </c>
      <c r="Q81" s="44">
        <f>IF($O81="","",INDEX('2. závod'!$A:$AJ,$O81+5,INDEX('Základní list'!$B:$B,MATCH($N81,'Základní list'!$A:$A,0),1)+2))</f>
        <v>9</v>
      </c>
      <c r="R81" s="183"/>
      <c r="S81" s="183"/>
      <c r="T81" s="189"/>
      <c r="U81" s="125" t="str">
        <f t="shared" si="10"/>
        <v>D9</v>
      </c>
      <c r="V81" s="125" t="str">
        <f t="shared" si="11"/>
        <v>E5</v>
      </c>
      <c r="W81" s="117" t="str">
        <f>IF(ISBLANK(B80),"",B80)</f>
        <v>KS FISH TEAM</v>
      </c>
      <c r="X81" s="186"/>
      <c r="Y81" s="183"/>
      <c r="Z81" s="189"/>
      <c r="AB81" s="126"/>
      <c r="AC81" s="126"/>
      <c r="AD81" s="126"/>
      <c r="AE81" s="110"/>
      <c r="AF81" s="126"/>
      <c r="AG81" s="110"/>
      <c r="AH81" s="126"/>
      <c r="AI81" s="110"/>
      <c r="AJ81" s="126"/>
      <c r="AK81" s="110"/>
      <c r="AL81" s="126"/>
      <c r="AM81" s="110"/>
      <c r="AN81" s="126"/>
      <c r="AO81" s="110"/>
      <c r="AP81" s="126"/>
      <c r="AQ81" s="110"/>
      <c r="AR81" s="126"/>
      <c r="AS81" s="110"/>
      <c r="AT81" s="126"/>
      <c r="AU81" s="110"/>
      <c r="AV81" s="126"/>
      <c r="AW81" s="110"/>
      <c r="AX81" s="126"/>
      <c r="AY81" s="110"/>
      <c r="AZ81" s="126"/>
      <c r="BA81" s="110"/>
      <c r="BB81" s="126"/>
      <c r="BC81" s="110"/>
    </row>
    <row r="82" spans="1:55" s="118" customFormat="1" ht="25.5" customHeight="1" thickBot="1">
      <c r="A82" s="228"/>
      <c r="B82" s="211"/>
      <c r="C82" s="103">
        <v>2389</v>
      </c>
      <c r="D82" s="40" t="s">
        <v>146</v>
      </c>
      <c r="E82" s="41" t="s">
        <v>79</v>
      </c>
      <c r="F82" s="42">
        <v>7</v>
      </c>
      <c r="G82" s="43">
        <f>IF($F82="","",INDEX('1. závod'!$A:$AJ,$F82+5,INDEX('Základní list'!$B:$B,MATCH($E82,'Základní list'!$A:$A,0),1)))</f>
        <v>0</v>
      </c>
      <c r="H82" s="100">
        <f>IF($F82="","",INDEX('1. závod'!$A:$AJ,$F82+5,INDEX('Základní list'!$B:$B,MATCH($E82,'Základní list'!$A:$A,0),1)+2))</f>
        <v>11</v>
      </c>
      <c r="I82" s="161"/>
      <c r="J82" s="161"/>
      <c r="K82" s="157"/>
      <c r="L82" s="103">
        <f t="shared" si="8"/>
        <v>2389</v>
      </c>
      <c r="M82" s="40" t="str">
        <f t="shared" si="9"/>
        <v>Šajerman Vladimír</v>
      </c>
      <c r="N82" s="41" t="s">
        <v>17</v>
      </c>
      <c r="O82" s="42">
        <v>6</v>
      </c>
      <c r="P82" s="43">
        <f>IF($O82="","",INDEX('2. závod'!$A:$AJ,$O82+5,INDEX('Základní list'!$B:$B,MATCH($N82,'Základní list'!$A:$A,0),1)))</f>
        <v>550</v>
      </c>
      <c r="Q82" s="100">
        <f>IF($O82="","",INDEX('2. závod'!$A:$AJ,$O82+5,INDEX('Základní list'!$B:$B,MATCH($N82,'Základní list'!$A:$A,0),1)+2))</f>
        <v>11</v>
      </c>
      <c r="R82" s="184"/>
      <c r="S82" s="184"/>
      <c r="T82" s="190"/>
      <c r="U82" s="125" t="str">
        <f t="shared" si="10"/>
        <v>F7</v>
      </c>
      <c r="V82" s="125" t="str">
        <f t="shared" si="11"/>
        <v>A6</v>
      </c>
      <c r="W82" s="117" t="str">
        <f>IF(ISBLANK(B80),"",B80)</f>
        <v>KS FISH TEAM</v>
      </c>
      <c r="X82" s="187"/>
      <c r="Y82" s="184"/>
      <c r="Z82" s="190"/>
      <c r="AB82" s="126"/>
      <c r="AC82" s="126"/>
      <c r="AD82" s="126"/>
      <c r="AE82" s="110"/>
      <c r="AF82" s="126"/>
      <c r="AG82" s="110"/>
      <c r="AH82" s="126"/>
      <c r="AI82" s="110"/>
      <c r="AJ82" s="126"/>
      <c r="AK82" s="110"/>
      <c r="AL82" s="126"/>
      <c r="AM82" s="110"/>
      <c r="AN82" s="126"/>
      <c r="AO82" s="110"/>
      <c r="AP82" s="126"/>
      <c r="AQ82" s="110"/>
      <c r="AR82" s="126"/>
      <c r="AS82" s="110"/>
      <c r="AT82" s="126"/>
      <c r="AU82" s="110"/>
      <c r="AV82" s="126"/>
      <c r="AW82" s="110"/>
      <c r="AX82" s="126"/>
      <c r="AY82" s="110"/>
      <c r="AZ82" s="126"/>
      <c r="BA82" s="110"/>
      <c r="BB82" s="126"/>
      <c r="BC82" s="110"/>
    </row>
    <row r="83" spans="1:26" ht="12.75" customHeight="1">
      <c r="A83" s="57"/>
      <c r="B83" s="127"/>
      <c r="C83" s="57"/>
      <c r="D83" s="57"/>
      <c r="E83" s="57"/>
      <c r="F83" s="57"/>
      <c r="G83" s="128"/>
      <c r="H83" s="57"/>
      <c r="I83" s="128"/>
      <c r="J83" s="128"/>
      <c r="K83" s="128"/>
      <c r="L83" s="128"/>
      <c r="M83" s="128"/>
      <c r="N83" s="57"/>
      <c r="O83" s="57"/>
      <c r="P83" s="128"/>
      <c r="Q83" s="57"/>
      <c r="R83" s="128"/>
      <c r="S83" s="128"/>
      <c r="T83" s="128"/>
      <c r="X83" s="128"/>
      <c r="Y83" s="57"/>
      <c r="Z83" s="57"/>
    </row>
    <row r="84" spans="1:26" ht="12.75">
      <c r="A84" s="58" t="s">
        <v>12</v>
      </c>
      <c r="B84" s="58"/>
      <c r="C84" s="58"/>
      <c r="D84" s="208" t="s">
        <v>23</v>
      </c>
      <c r="E84" s="208"/>
      <c r="F84" s="208"/>
      <c r="G84" s="208"/>
      <c r="H84" s="58"/>
      <c r="I84" s="58"/>
      <c r="J84" s="58"/>
      <c r="K84" s="58"/>
      <c r="L84" s="58"/>
      <c r="M84" s="58"/>
      <c r="N84" s="58"/>
      <c r="O84" s="58"/>
      <c r="P84" s="58"/>
      <c r="Q84" s="129" t="s">
        <v>16</v>
      </c>
      <c r="R84" s="58"/>
      <c r="S84" s="58"/>
      <c r="T84" s="58"/>
      <c r="Y84" s="129"/>
      <c r="Z84" s="129"/>
    </row>
  </sheetData>
  <sheetProtection formatCells="0" formatColumns="0" formatRows="0" insertColumns="0" insertRows="0" deleteColumns="0" deleteRows="0" selectLockedCells="1" autoFilter="0"/>
  <autoFilter ref="E7:Z82"/>
  <mergeCells count="294">
    <mergeCell ref="Y23:Y25"/>
    <mergeCell ref="Z23:Z25"/>
    <mergeCell ref="Z41:Z43"/>
    <mergeCell ref="A23:A25"/>
    <mergeCell ref="B23:B25"/>
    <mergeCell ref="I23:I25"/>
    <mergeCell ref="J23:J25"/>
    <mergeCell ref="K23:K25"/>
    <mergeCell ref="R23:R25"/>
    <mergeCell ref="S23:S25"/>
    <mergeCell ref="T23:T25"/>
    <mergeCell ref="X23:X25"/>
    <mergeCell ref="R41:R43"/>
    <mergeCell ref="S41:S43"/>
    <mergeCell ref="T41:T43"/>
    <mergeCell ref="X41:X43"/>
    <mergeCell ref="B41:B43"/>
    <mergeCell ref="I41:I43"/>
    <mergeCell ref="J41:J43"/>
    <mergeCell ref="K41:K43"/>
    <mergeCell ref="T20:T22"/>
    <mergeCell ref="X20:X22"/>
    <mergeCell ref="Y20:Y22"/>
    <mergeCell ref="Z20:Z22"/>
    <mergeCell ref="X17:X19"/>
    <mergeCell ref="Y17:Y19"/>
    <mergeCell ref="Z17:Z19"/>
    <mergeCell ref="A20:A22"/>
    <mergeCell ref="B20:B22"/>
    <mergeCell ref="I20:I22"/>
    <mergeCell ref="J20:J22"/>
    <mergeCell ref="K20:K22"/>
    <mergeCell ref="R20:R22"/>
    <mergeCell ref="S20:S22"/>
    <mergeCell ref="Y11:Y13"/>
    <mergeCell ref="Z11:Z13"/>
    <mergeCell ref="A17:A19"/>
    <mergeCell ref="B17:B19"/>
    <mergeCell ref="I17:I19"/>
    <mergeCell ref="J17:J19"/>
    <mergeCell ref="K17:K19"/>
    <mergeCell ref="R17:R19"/>
    <mergeCell ref="S17:S19"/>
    <mergeCell ref="T17:T19"/>
    <mergeCell ref="Z44:Z46"/>
    <mergeCell ref="A11:A13"/>
    <mergeCell ref="B11:B13"/>
    <mergeCell ref="I11:I13"/>
    <mergeCell ref="J11:J13"/>
    <mergeCell ref="K11:K13"/>
    <mergeCell ref="R11:R13"/>
    <mergeCell ref="S11:S13"/>
    <mergeCell ref="T11:T13"/>
    <mergeCell ref="X11:X13"/>
    <mergeCell ref="Z56:Z58"/>
    <mergeCell ref="A44:A46"/>
    <mergeCell ref="B44:B46"/>
    <mergeCell ref="I44:I46"/>
    <mergeCell ref="J44:J46"/>
    <mergeCell ref="K44:K46"/>
    <mergeCell ref="R44:R46"/>
    <mergeCell ref="S44:S46"/>
    <mergeCell ref="T44:T46"/>
    <mergeCell ref="X44:X46"/>
    <mergeCell ref="R56:R58"/>
    <mergeCell ref="S56:S58"/>
    <mergeCell ref="T56:T58"/>
    <mergeCell ref="X56:X58"/>
    <mergeCell ref="A56:A58"/>
    <mergeCell ref="B56:B58"/>
    <mergeCell ref="I56:I58"/>
    <mergeCell ref="J56:J58"/>
    <mergeCell ref="T50:T52"/>
    <mergeCell ref="A32:A34"/>
    <mergeCell ref="B32:B34"/>
    <mergeCell ref="I32:I34"/>
    <mergeCell ref="J32:J34"/>
    <mergeCell ref="K32:K34"/>
    <mergeCell ref="R32:R34"/>
    <mergeCell ref="S32:S34"/>
    <mergeCell ref="T32:T34"/>
    <mergeCell ref="A41:A43"/>
    <mergeCell ref="X53:X55"/>
    <mergeCell ref="Y53:Y55"/>
    <mergeCell ref="Z53:Z55"/>
    <mergeCell ref="A50:A52"/>
    <mergeCell ref="B50:B52"/>
    <mergeCell ref="I50:I52"/>
    <mergeCell ref="J50:J52"/>
    <mergeCell ref="K50:K52"/>
    <mergeCell ref="R50:R52"/>
    <mergeCell ref="S50:S52"/>
    <mergeCell ref="Y71:Y73"/>
    <mergeCell ref="Z71:Z73"/>
    <mergeCell ref="A53:A55"/>
    <mergeCell ref="B53:B55"/>
    <mergeCell ref="I53:I55"/>
    <mergeCell ref="J53:J55"/>
    <mergeCell ref="K53:K55"/>
    <mergeCell ref="R53:R55"/>
    <mergeCell ref="S53:S55"/>
    <mergeCell ref="T53:T55"/>
    <mergeCell ref="Z77:Z79"/>
    <mergeCell ref="A71:A73"/>
    <mergeCell ref="B71:B73"/>
    <mergeCell ref="I71:I73"/>
    <mergeCell ref="J71:J73"/>
    <mergeCell ref="K71:K73"/>
    <mergeCell ref="R71:R73"/>
    <mergeCell ref="S71:S73"/>
    <mergeCell ref="T71:T73"/>
    <mergeCell ref="X71:X73"/>
    <mergeCell ref="Z26:Z28"/>
    <mergeCell ref="A77:A79"/>
    <mergeCell ref="B77:B79"/>
    <mergeCell ref="I77:I79"/>
    <mergeCell ref="J77:J79"/>
    <mergeCell ref="K77:K79"/>
    <mergeCell ref="R77:R79"/>
    <mergeCell ref="S77:S79"/>
    <mergeCell ref="T77:T79"/>
    <mergeCell ref="X77:X79"/>
    <mergeCell ref="R26:R28"/>
    <mergeCell ref="S26:S28"/>
    <mergeCell ref="T26:T28"/>
    <mergeCell ref="X26:X28"/>
    <mergeCell ref="Z59:Z61"/>
    <mergeCell ref="A68:A70"/>
    <mergeCell ref="B68:B70"/>
    <mergeCell ref="I68:I70"/>
    <mergeCell ref="J68:J70"/>
    <mergeCell ref="K68:K70"/>
    <mergeCell ref="R68:R70"/>
    <mergeCell ref="S68:S70"/>
    <mergeCell ref="T68:T70"/>
    <mergeCell ref="X68:X70"/>
    <mergeCell ref="Z35:Z37"/>
    <mergeCell ref="A59:A61"/>
    <mergeCell ref="B59:B61"/>
    <mergeCell ref="I59:I61"/>
    <mergeCell ref="J59:J61"/>
    <mergeCell ref="K59:K61"/>
    <mergeCell ref="R59:R61"/>
    <mergeCell ref="S59:S61"/>
    <mergeCell ref="T59:T61"/>
    <mergeCell ref="X59:X61"/>
    <mergeCell ref="X29:X31"/>
    <mergeCell ref="Y29:Y31"/>
    <mergeCell ref="A35:A37"/>
    <mergeCell ref="B35:B37"/>
    <mergeCell ref="I35:I37"/>
    <mergeCell ref="J35:J37"/>
    <mergeCell ref="R35:R37"/>
    <mergeCell ref="S35:S37"/>
    <mergeCell ref="T35:T37"/>
    <mergeCell ref="X35:X37"/>
    <mergeCell ref="T14:T16"/>
    <mergeCell ref="A29:A31"/>
    <mergeCell ref="B29:B31"/>
    <mergeCell ref="I29:I31"/>
    <mergeCell ref="J29:J31"/>
    <mergeCell ref="S29:S31"/>
    <mergeCell ref="T29:T31"/>
    <mergeCell ref="A26:A28"/>
    <mergeCell ref="B26:B28"/>
    <mergeCell ref="I26:I28"/>
    <mergeCell ref="R47:R49"/>
    <mergeCell ref="S47:S49"/>
    <mergeCell ref="T47:T49"/>
    <mergeCell ref="A14:A16"/>
    <mergeCell ref="B14:B16"/>
    <mergeCell ref="I14:I16"/>
    <mergeCell ref="J14:J16"/>
    <mergeCell ref="K14:K16"/>
    <mergeCell ref="R14:R16"/>
    <mergeCell ref="S14:S16"/>
    <mergeCell ref="A47:A49"/>
    <mergeCell ref="B47:B49"/>
    <mergeCell ref="I47:I49"/>
    <mergeCell ref="J47:J49"/>
    <mergeCell ref="R8:R10"/>
    <mergeCell ref="S8:S10"/>
    <mergeCell ref="T8:T10"/>
    <mergeCell ref="X8:X10"/>
    <mergeCell ref="A8:A10"/>
    <mergeCell ref="B8:B10"/>
    <mergeCell ref="I8:I10"/>
    <mergeCell ref="J8:J10"/>
    <mergeCell ref="R74:R76"/>
    <mergeCell ref="S74:S76"/>
    <mergeCell ref="T74:T76"/>
    <mergeCell ref="X74:X76"/>
    <mergeCell ref="S38:S40"/>
    <mergeCell ref="T38:T40"/>
    <mergeCell ref="X38:X40"/>
    <mergeCell ref="Z38:Z40"/>
    <mergeCell ref="A38:A40"/>
    <mergeCell ref="B38:B40"/>
    <mergeCell ref="I38:I40"/>
    <mergeCell ref="J38:J40"/>
    <mergeCell ref="P2:T2"/>
    <mergeCell ref="P3:T3"/>
    <mergeCell ref="L5:T5"/>
    <mergeCell ref="N6:O6"/>
    <mergeCell ref="R6:T6"/>
    <mergeCell ref="M6:M7"/>
    <mergeCell ref="L6:L7"/>
    <mergeCell ref="P6:Q6"/>
    <mergeCell ref="A80:A82"/>
    <mergeCell ref="B80:B82"/>
    <mergeCell ref="A62:A64"/>
    <mergeCell ref="A65:A67"/>
    <mergeCell ref="B65:B67"/>
    <mergeCell ref="A74:A76"/>
    <mergeCell ref="B74:B76"/>
    <mergeCell ref="D84:G84"/>
    <mergeCell ref="B62:B64"/>
    <mergeCell ref="I62:I64"/>
    <mergeCell ref="A5:A7"/>
    <mergeCell ref="B5:B7"/>
    <mergeCell ref="D6:D7"/>
    <mergeCell ref="C5:K5"/>
    <mergeCell ref="C6:C7"/>
    <mergeCell ref="G6:H6"/>
    <mergeCell ref="I6:K6"/>
    <mergeCell ref="K8:K10"/>
    <mergeCell ref="I65:I67"/>
    <mergeCell ref="J65:J67"/>
    <mergeCell ref="K65:K67"/>
    <mergeCell ref="K38:K40"/>
    <mergeCell ref="K47:K49"/>
    <mergeCell ref="J26:J28"/>
    <mergeCell ref="K26:K28"/>
    <mergeCell ref="K56:K58"/>
    <mergeCell ref="I80:I82"/>
    <mergeCell ref="K29:K31"/>
    <mergeCell ref="R29:R31"/>
    <mergeCell ref="K35:K37"/>
    <mergeCell ref="R62:R64"/>
    <mergeCell ref="R65:R67"/>
    <mergeCell ref="R38:R40"/>
    <mergeCell ref="I74:I76"/>
    <mergeCell ref="J74:J76"/>
    <mergeCell ref="K74:K76"/>
    <mergeCell ref="S80:S82"/>
    <mergeCell ref="J80:J82"/>
    <mergeCell ref="K80:K82"/>
    <mergeCell ref="R80:R82"/>
    <mergeCell ref="S65:S67"/>
    <mergeCell ref="T65:T67"/>
    <mergeCell ref="X65:X67"/>
    <mergeCell ref="Y65:Y67"/>
    <mergeCell ref="Y35:Y37"/>
    <mergeCell ref="Y59:Y61"/>
    <mergeCell ref="Y68:Y70"/>
    <mergeCell ref="Y26:Y28"/>
    <mergeCell ref="Y38:Y40"/>
    <mergeCell ref="Y56:Y58"/>
    <mergeCell ref="Y44:Y46"/>
    <mergeCell ref="Y41:Y43"/>
    <mergeCell ref="T80:T82"/>
    <mergeCell ref="X5:Z6"/>
    <mergeCell ref="Z50:Z52"/>
    <mergeCell ref="X32:X34"/>
    <mergeCell ref="Y32:Y34"/>
    <mergeCell ref="Z32:Z34"/>
    <mergeCell ref="Y74:Y76"/>
    <mergeCell ref="Y8:Y10"/>
    <mergeCell ref="X50:X52"/>
    <mergeCell ref="Y50:Y52"/>
    <mergeCell ref="Z8:Z10"/>
    <mergeCell ref="Z29:Z31"/>
    <mergeCell ref="A1:Z1"/>
    <mergeCell ref="Z47:Z49"/>
    <mergeCell ref="X14:X16"/>
    <mergeCell ref="Y14:Y16"/>
    <mergeCell ref="Z14:Z16"/>
    <mergeCell ref="E6:F6"/>
    <mergeCell ref="X47:X49"/>
    <mergeCell ref="Y47:Y49"/>
    <mergeCell ref="T62:T64"/>
    <mergeCell ref="J62:J64"/>
    <mergeCell ref="K62:K64"/>
    <mergeCell ref="S62:S64"/>
    <mergeCell ref="Y62:Y64"/>
    <mergeCell ref="X62:X64"/>
    <mergeCell ref="Z62:Z64"/>
    <mergeCell ref="Y80:Y82"/>
    <mergeCell ref="Z80:Z82"/>
    <mergeCell ref="X80:X82"/>
    <mergeCell ref="Z74:Z76"/>
    <mergeCell ref="Z65:Z67"/>
    <mergeCell ref="Z68:Z70"/>
    <mergeCell ref="Y77:Y79"/>
  </mergeCells>
  <conditionalFormatting sqref="Q8:Q82 H8:H82">
    <cfRule type="cellIs" priority="1" dxfId="0" operator="lessThan" stopIfTrue="1">
      <formula>2</formula>
    </cfRule>
  </conditionalFormatting>
  <dataValidations count="1">
    <dataValidation showInputMessage="1" showErrorMessage="1" sqref="B8:B80"/>
  </dataValidations>
  <printOptions horizontalCentered="1"/>
  <pageMargins left="0.1968503937007874" right="0.1968503937007874" top="0.2362204724409449" bottom="0.3937007874015748" header="0.1968503937007874" footer="0.1968503937007874"/>
  <pageSetup cellComments="asDisplayed" fitToHeight="6" horizontalDpi="300" verticalDpi="300" orientation="portrait" paperSize="9" scale="55" r:id="rId2"/>
  <headerFooter alignWithMargins="0">
    <oddFooter>&amp;CStránka &amp;P z &amp;N&amp;R&amp;F</oddFooter>
  </headerFooter>
  <rowBreaks count="1" manualBreakCount="1">
    <brk id="31" max="2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80"/>
  <sheetViews>
    <sheetView tabSelected="1" view="pageBreakPreview" zoomScaleSheetLayoutView="100" workbookViewId="0" topLeftCell="A4">
      <pane xSplit="3" ySplit="2" topLeftCell="D6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B22" sqref="B22"/>
    </sheetView>
  </sheetViews>
  <sheetFormatPr defaultColWidth="9.00390625" defaultRowHeight="12.75"/>
  <cols>
    <col min="1" max="1" width="6.125" style="73" customWidth="1"/>
    <col min="2" max="2" width="25.625" style="73" bestFit="1" customWidth="1"/>
    <col min="3" max="3" width="4.75390625" style="73" customWidth="1"/>
    <col min="4" max="4" width="7.875" style="0" bestFit="1" customWidth="1"/>
    <col min="5" max="5" width="6.00390625" style="80" customWidth="1"/>
    <col min="6" max="6" width="7.875" style="0" bestFit="1" customWidth="1"/>
    <col min="7" max="7" width="6.00390625" style="80" customWidth="1"/>
    <col min="8" max="8" width="7.00390625" style="0" bestFit="1" customWidth="1"/>
    <col min="9" max="9" width="7.875" style="0" bestFit="1" customWidth="1"/>
    <col min="10" max="10" width="6.00390625" style="0" customWidth="1"/>
    <col min="11" max="11" width="7.625" style="81" customWidth="1"/>
    <col min="12" max="12" width="4.125" style="0" bestFit="1" customWidth="1"/>
  </cols>
  <sheetData>
    <row r="1" spans="1:11" s="70" customFormat="1" ht="15.75">
      <c r="A1" s="252" t="str">
        <f>CONCATENATE('Základní list'!$E$3)</f>
        <v>Mistrovství ČR 2007-LRU Feeder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70" customFormat="1" ht="12.75">
      <c r="A2" s="253" t="str">
        <f>CONCATENATE("Datum konání: ",'Základní list'!D4," - ",'Základní list'!F4)</f>
        <v>Datum konání: 12.5.2007 - 13.5.2007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s="70" customFormat="1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s="73" customFormat="1" ht="12.75" customHeight="1">
      <c r="A4" s="255" t="s">
        <v>58</v>
      </c>
      <c r="B4" s="255"/>
      <c r="C4" s="255"/>
      <c r="D4" s="256" t="s">
        <v>55</v>
      </c>
      <c r="E4" s="256"/>
      <c r="F4" s="256" t="s">
        <v>56</v>
      </c>
      <c r="G4" s="256"/>
      <c r="H4" s="256" t="s">
        <v>65</v>
      </c>
      <c r="I4" s="256"/>
      <c r="J4" s="256"/>
      <c r="K4" s="256"/>
      <c r="L4" s="254" t="s">
        <v>4</v>
      </c>
    </row>
    <row r="5" spans="1:12" s="73" customFormat="1" ht="16.5" thickBot="1">
      <c r="A5" s="54" t="s">
        <v>62</v>
      </c>
      <c r="B5" s="74" t="s">
        <v>63</v>
      </c>
      <c r="C5" s="74" t="s">
        <v>64</v>
      </c>
      <c r="D5" s="75" t="s">
        <v>3</v>
      </c>
      <c r="E5" s="72" t="s">
        <v>15</v>
      </c>
      <c r="F5" s="75" t="s">
        <v>3</v>
      </c>
      <c r="G5" s="72" t="s">
        <v>15</v>
      </c>
      <c r="H5" s="75" t="s">
        <v>66</v>
      </c>
      <c r="I5" s="75" t="s">
        <v>3</v>
      </c>
      <c r="J5" s="75" t="s">
        <v>67</v>
      </c>
      <c r="K5" s="76" t="s">
        <v>68</v>
      </c>
      <c r="L5" s="254"/>
    </row>
    <row r="6" spans="1:11" ht="15.75">
      <c r="A6" s="101"/>
      <c r="B6" s="32" t="s">
        <v>141</v>
      </c>
      <c r="C6" s="75"/>
      <c r="D6" s="77">
        <f>IF(ISNA(MATCH($B6,'Výsledková listina'!$D:$D,0)),"",INDEX('Výsledková listina'!$G:$H,MATCH($B6,'Výsledková listina'!$D:$D,0),1))</f>
        <v>1380</v>
      </c>
      <c r="E6" s="78">
        <f>IF(ISNA(MATCH($B6,'Výsledková listina'!$D:$D,0)),"",INDEX('Výsledková listina'!$G:$H,MATCH($B6,'Výsledková listina'!$D:$D,0),2))</f>
        <v>1</v>
      </c>
      <c r="F6" s="77">
        <f>IF(ISNA(MATCH($B6,'Výsledková listina'!$M:$M,0)),"",INDEX('Výsledková listina'!$P:$Q,MATCH($B6,'Výsledková listina'!$M:$M,0),1))</f>
        <v>3880</v>
      </c>
      <c r="G6" s="77">
        <f>IF(ISNA(MATCH($B6,'Výsledková listina'!$M:$M,0)),"",INDEX('Výsledková listina'!$P:$Q,MATCH($B6,'Výsledková listina'!$M:$M,0),2))</f>
        <v>1</v>
      </c>
      <c r="H6" s="77">
        <f aca="true" t="shared" si="0" ref="H6:H37">IF(B6="","",COUNT(E6,G6))</f>
        <v>2</v>
      </c>
      <c r="I6" s="26">
        <f aca="true" t="shared" si="1" ref="I6:I37">IF($H6=0,"",SUM(D6,F6))</f>
        <v>5260</v>
      </c>
      <c r="J6" s="26">
        <f aca="true" t="shared" si="2" ref="J6:J37">IF($H6=0,"",SUM(E6,G6))</f>
        <v>2</v>
      </c>
      <c r="K6" s="79">
        <v>1</v>
      </c>
    </row>
    <row r="7" spans="1:11" ht="15.75">
      <c r="A7" s="102"/>
      <c r="B7" s="36" t="s">
        <v>188</v>
      </c>
      <c r="C7" s="75"/>
      <c r="D7" s="77">
        <f>IF(ISNA(MATCH($B7,'Výsledková listina'!$D:$D,0)),"",INDEX('Výsledková listina'!$G:$H,MATCH($B7,'Výsledková listina'!$D:$D,0),1))</f>
        <v>540</v>
      </c>
      <c r="E7" s="78">
        <f>IF(ISNA(MATCH($B7,'Výsledková listina'!$D:$D,0)),"",INDEX('Výsledková listina'!$G:$H,MATCH($B7,'Výsledková listina'!$D:$D,0),2))</f>
        <v>1</v>
      </c>
      <c r="F7" s="77">
        <f>IF(ISNA(MATCH($B7,'Výsledková listina'!$M:$M,0)),"",INDEX('Výsledková listina'!$P:$Q,MATCH($B7,'Výsledková listina'!$M:$M,0),1))</f>
        <v>2690</v>
      </c>
      <c r="G7" s="77">
        <f>IF(ISNA(MATCH($B7,'Výsledková listina'!$M:$M,0)),"",INDEX('Výsledková listina'!$P:$Q,MATCH($B7,'Výsledková listina'!$M:$M,0),2))</f>
        <v>1</v>
      </c>
      <c r="H7" s="77">
        <f t="shared" si="0"/>
        <v>2</v>
      </c>
      <c r="I7" s="26">
        <f t="shared" si="1"/>
        <v>3230</v>
      </c>
      <c r="J7" s="26">
        <f t="shared" si="2"/>
        <v>2</v>
      </c>
      <c r="K7" s="79">
        <v>2</v>
      </c>
    </row>
    <row r="8" spans="1:11" ht="16.5" thickBot="1">
      <c r="A8" s="103">
        <v>82</v>
      </c>
      <c r="B8" s="40" t="s">
        <v>139</v>
      </c>
      <c r="C8" s="75"/>
      <c r="D8" s="77">
        <f>IF(ISNA(MATCH($B8,'Výsledková listina'!$D:$D,0)),"",INDEX('Výsledková listina'!$G:$H,MATCH($B8,'Výsledková listina'!$D:$D,0),1))</f>
        <v>1045</v>
      </c>
      <c r="E8" s="78">
        <f>IF(ISNA(MATCH($B8,'Výsledková listina'!$D:$D,0)),"",INDEX('Výsledková listina'!$G:$H,MATCH($B8,'Výsledková listina'!$D:$D,0),2))</f>
        <v>2</v>
      </c>
      <c r="F8" s="77">
        <f>IF(ISNA(MATCH($B8,'Výsledková listina'!$M:$M,0)),"",INDEX('Výsledková listina'!$P:$Q,MATCH($B8,'Výsledková listina'!$M:$M,0),1))</f>
        <v>12300</v>
      </c>
      <c r="G8" s="77">
        <f>IF(ISNA(MATCH($B8,'Výsledková listina'!$M:$M,0)),"",INDEX('Výsledková listina'!$P:$Q,MATCH($B8,'Výsledková listina'!$M:$M,0),2))</f>
        <v>1</v>
      </c>
      <c r="H8" s="77">
        <f t="shared" si="0"/>
        <v>2</v>
      </c>
      <c r="I8" s="26">
        <f t="shared" si="1"/>
        <v>13345</v>
      </c>
      <c r="J8" s="26">
        <f t="shared" si="2"/>
        <v>3</v>
      </c>
      <c r="K8" s="79">
        <v>3</v>
      </c>
    </row>
    <row r="9" spans="1:11" ht="15.75">
      <c r="A9" s="101">
        <v>2297</v>
      </c>
      <c r="B9" s="32" t="s">
        <v>184</v>
      </c>
      <c r="C9" s="75"/>
      <c r="D9" s="77">
        <f>IF(ISNA(MATCH($B9,'Výsledková listina'!$D:$D,0)),"",INDEX('Výsledková listina'!$G:$H,MATCH($B9,'Výsledková listina'!$D:$D,0),1))</f>
        <v>2300</v>
      </c>
      <c r="E9" s="78">
        <f>IF(ISNA(MATCH($B9,'Výsledková listina'!$D:$D,0)),"",INDEX('Výsledková listina'!$G:$H,MATCH($B9,'Výsledková listina'!$D:$D,0),2))</f>
        <v>1</v>
      </c>
      <c r="F9" s="77">
        <f>IF(ISNA(MATCH($B9,'Výsledková listina'!$M:$M,0)),"",INDEX('Výsledková listina'!$P:$Q,MATCH($B9,'Výsledková listina'!$M:$M,0),1))</f>
        <v>5880</v>
      </c>
      <c r="G9" s="77">
        <f>IF(ISNA(MATCH($B9,'Výsledková listina'!$M:$M,0)),"",INDEX('Výsledková listina'!$P:$Q,MATCH($B9,'Výsledková listina'!$M:$M,0),2))</f>
        <v>2</v>
      </c>
      <c r="H9" s="77">
        <f t="shared" si="0"/>
        <v>2</v>
      </c>
      <c r="I9" s="26">
        <f t="shared" si="1"/>
        <v>8180</v>
      </c>
      <c r="J9" s="26">
        <f t="shared" si="2"/>
        <v>3</v>
      </c>
      <c r="K9" s="79">
        <v>4</v>
      </c>
    </row>
    <row r="10" spans="1:11" ht="15.75">
      <c r="A10" s="102">
        <v>2286</v>
      </c>
      <c r="B10" s="36" t="s">
        <v>135</v>
      </c>
      <c r="C10" s="75"/>
      <c r="D10" s="77">
        <f>IF(ISNA(MATCH($B10,'Výsledková listina'!$D:$D,0)),"",INDEX('Výsledková listina'!$G:$H,MATCH($B10,'Výsledková listina'!$D:$D,0),1))</f>
        <v>1950</v>
      </c>
      <c r="E10" s="78">
        <f>IF(ISNA(MATCH($B10,'Výsledková listina'!$D:$D,0)),"",INDEX('Výsledková listina'!$G:$H,MATCH($B10,'Výsledková listina'!$D:$D,0),2))</f>
        <v>2</v>
      </c>
      <c r="F10" s="77">
        <f>IF(ISNA(MATCH($B10,'Výsledková listina'!$M:$M,0)),"",INDEX('Výsledková listina'!$P:$Q,MATCH($B10,'Výsledková listina'!$M:$M,0),1))</f>
        <v>10750</v>
      </c>
      <c r="G10" s="77">
        <f>IF(ISNA(MATCH($B10,'Výsledková listina'!$M:$M,0)),"",INDEX('Výsledková listina'!$P:$Q,MATCH($B10,'Výsledková listina'!$M:$M,0),2))</f>
        <v>2</v>
      </c>
      <c r="H10" s="77">
        <f t="shared" si="0"/>
        <v>2</v>
      </c>
      <c r="I10" s="26">
        <f t="shared" si="1"/>
        <v>12700</v>
      </c>
      <c r="J10" s="26">
        <f t="shared" si="2"/>
        <v>4</v>
      </c>
      <c r="K10" s="79">
        <v>5</v>
      </c>
    </row>
    <row r="11" spans="1:11" ht="16.5" thickBot="1">
      <c r="A11" s="103">
        <v>617</v>
      </c>
      <c r="B11" s="40" t="s">
        <v>156</v>
      </c>
      <c r="C11" s="75"/>
      <c r="D11" s="77">
        <f>IF(ISNA(MATCH($B11,'Výsledková listina'!$D:$D,0)),"",INDEX('Výsledková listina'!$G:$H,MATCH($B11,'Výsledková listina'!$D:$D,0),1))</f>
        <v>530</v>
      </c>
      <c r="E11" s="78">
        <f>IF(ISNA(MATCH($B11,'Výsledková listina'!$D:$D,0)),"",INDEX('Výsledková listina'!$G:$H,MATCH($B11,'Výsledková listina'!$D:$D,0),2))</f>
        <v>4</v>
      </c>
      <c r="F11" s="77">
        <f>IF(ISNA(MATCH($B11,'Výsledková listina'!$M:$M,0)),"",INDEX('Výsledková listina'!$P:$Q,MATCH($B11,'Výsledková listina'!$M:$M,0),1))</f>
        <v>7780</v>
      </c>
      <c r="G11" s="77">
        <f>IF(ISNA(MATCH($B11,'Výsledková listina'!$M:$M,0)),"",INDEX('Výsledková listina'!$P:$Q,MATCH($B11,'Výsledková listina'!$M:$M,0),2))</f>
        <v>1</v>
      </c>
      <c r="H11" s="77">
        <f t="shared" si="0"/>
        <v>2</v>
      </c>
      <c r="I11" s="26">
        <f t="shared" si="1"/>
        <v>8310</v>
      </c>
      <c r="J11" s="26">
        <f t="shared" si="2"/>
        <v>5</v>
      </c>
      <c r="K11" s="79">
        <v>6</v>
      </c>
    </row>
    <row r="12" spans="1:11" ht="15.75">
      <c r="A12" s="101">
        <v>2268</v>
      </c>
      <c r="B12" s="32" t="s">
        <v>150</v>
      </c>
      <c r="C12" s="75"/>
      <c r="D12" s="77">
        <f>IF(ISNA(MATCH($B12,'Výsledková listina'!$D:$D,0)),"",INDEX('Výsledková listina'!$G:$H,MATCH($B12,'Výsledková listina'!$D:$D,0),1))</f>
        <v>3760</v>
      </c>
      <c r="E12" s="78">
        <f>IF(ISNA(MATCH($B12,'Výsledková listina'!$D:$D,0)),"",INDEX('Výsledková listina'!$G:$H,MATCH($B12,'Výsledková listina'!$D:$D,0),2))</f>
        <v>1</v>
      </c>
      <c r="F12" s="77">
        <f>IF(ISNA(MATCH($B12,'Výsledková listina'!$M:$M,0)),"",INDEX('Výsledková listina'!$P:$Q,MATCH($B12,'Výsledková listina'!$M:$M,0),1))</f>
        <v>3230</v>
      </c>
      <c r="G12" s="77">
        <f>IF(ISNA(MATCH($B12,'Výsledková listina'!$M:$M,0)),"",INDEX('Výsledková listina'!$P:$Q,MATCH($B12,'Výsledková listina'!$M:$M,0),2))</f>
        <v>4</v>
      </c>
      <c r="H12" s="77">
        <f t="shared" si="0"/>
        <v>2</v>
      </c>
      <c r="I12" s="26">
        <f t="shared" si="1"/>
        <v>6990</v>
      </c>
      <c r="J12" s="26">
        <f t="shared" si="2"/>
        <v>5</v>
      </c>
      <c r="K12" s="79">
        <v>7</v>
      </c>
    </row>
    <row r="13" spans="1:11" ht="15.75">
      <c r="A13" s="102">
        <v>1321</v>
      </c>
      <c r="B13" s="36" t="s">
        <v>123</v>
      </c>
      <c r="C13" s="75"/>
      <c r="D13" s="77">
        <f>IF(ISNA(MATCH($B13,'Výsledková listina'!$D:$D,0)),"",INDEX('Výsledková listina'!$G:$H,MATCH($B13,'Výsledková listina'!$D:$D,0),1))</f>
        <v>500</v>
      </c>
      <c r="E13" s="78">
        <f>IF(ISNA(MATCH($B13,'Výsledková listina'!$D:$D,0)),"",INDEX('Výsledková listina'!$G:$H,MATCH($B13,'Výsledková listina'!$D:$D,0),2))</f>
        <v>4</v>
      </c>
      <c r="F13" s="77">
        <f>IF(ISNA(MATCH($B13,'Výsledková listina'!$M:$M,0)),"",INDEX('Výsledková listina'!$P:$Q,MATCH($B13,'Výsledková listina'!$M:$M,0),1))</f>
        <v>6090</v>
      </c>
      <c r="G13" s="77">
        <f>IF(ISNA(MATCH($B13,'Výsledková listina'!$M:$M,0)),"",INDEX('Výsledková listina'!$P:$Q,MATCH($B13,'Výsledková listina'!$M:$M,0),2))</f>
        <v>1</v>
      </c>
      <c r="H13" s="77">
        <f t="shared" si="0"/>
        <v>2</v>
      </c>
      <c r="I13" s="26">
        <f t="shared" si="1"/>
        <v>6590</v>
      </c>
      <c r="J13" s="26">
        <f t="shared" si="2"/>
        <v>5</v>
      </c>
      <c r="K13" s="79">
        <v>8</v>
      </c>
    </row>
    <row r="14" spans="1:11" ht="16.5" thickBot="1">
      <c r="A14" s="103" t="s">
        <v>147</v>
      </c>
      <c r="B14" s="40" t="s">
        <v>176</v>
      </c>
      <c r="C14" s="75"/>
      <c r="D14" s="77">
        <f>IF(ISNA(MATCH($B14,'Výsledková listina'!$D:$D,0)),"",INDEX('Výsledková listina'!$G:$H,MATCH($B14,'Výsledková listina'!$D:$D,0),1))</f>
        <v>90</v>
      </c>
      <c r="E14" s="78">
        <f>IF(ISNA(MATCH($B14,'Výsledková listina'!$D:$D,0)),"",INDEX('Výsledková listina'!$G:$H,MATCH($B14,'Výsledková listina'!$D:$D,0),2))</f>
        <v>3</v>
      </c>
      <c r="F14" s="77">
        <f>IF(ISNA(MATCH($B14,'Výsledková listina'!$M:$M,0)),"",INDEX('Výsledková listina'!$P:$Q,MATCH($B14,'Výsledková listina'!$M:$M,0),1))</f>
        <v>2540</v>
      </c>
      <c r="G14" s="77">
        <f>IF(ISNA(MATCH($B14,'Výsledková listina'!$M:$M,0)),"",INDEX('Výsledková listina'!$P:$Q,MATCH($B14,'Výsledková listina'!$M:$M,0),2))</f>
        <v>2</v>
      </c>
      <c r="H14" s="77">
        <f t="shared" si="0"/>
        <v>2</v>
      </c>
      <c r="I14" s="26">
        <f t="shared" si="1"/>
        <v>2630</v>
      </c>
      <c r="J14" s="26">
        <f t="shared" si="2"/>
        <v>5</v>
      </c>
      <c r="K14" s="79">
        <v>9</v>
      </c>
    </row>
    <row r="15" spans="1:11" ht="15.75">
      <c r="A15" s="101">
        <v>2363</v>
      </c>
      <c r="B15" s="32" t="s">
        <v>152</v>
      </c>
      <c r="C15" s="75"/>
      <c r="D15" s="77">
        <f>IF(ISNA(MATCH($B15,'Výsledková listina'!$D:$D,0)),"",INDEX('Výsledková listina'!$G:$H,MATCH($B15,'Výsledková listina'!$D:$D,0),1))</f>
        <v>30</v>
      </c>
      <c r="E15" s="78">
        <f>IF(ISNA(MATCH($B15,'Výsledková listina'!$D:$D,0)),"",INDEX('Výsledková listina'!$G:$H,MATCH($B15,'Výsledková listina'!$D:$D,0),2))</f>
        <v>4.5</v>
      </c>
      <c r="F15" s="77">
        <f>IF(ISNA(MATCH($B15,'Výsledková listina'!$M:$M,0)),"",INDEX('Výsledková listina'!$P:$Q,MATCH($B15,'Výsledková listina'!$M:$M,0),1))</f>
        <v>4800</v>
      </c>
      <c r="G15" s="77">
        <f>IF(ISNA(MATCH($B15,'Výsledková listina'!$M:$M,0)),"",INDEX('Výsledková listina'!$P:$Q,MATCH($B15,'Výsledková listina'!$M:$M,0),2))</f>
        <v>1</v>
      </c>
      <c r="H15" s="77">
        <f t="shared" si="0"/>
        <v>2</v>
      </c>
      <c r="I15" s="26">
        <f t="shared" si="1"/>
        <v>4830</v>
      </c>
      <c r="J15" s="26">
        <f t="shared" si="2"/>
        <v>5.5</v>
      </c>
      <c r="K15" s="79">
        <v>10</v>
      </c>
    </row>
    <row r="16" spans="1:11" ht="15.75">
      <c r="A16" s="102">
        <v>2255</v>
      </c>
      <c r="B16" s="36" t="s">
        <v>169</v>
      </c>
      <c r="C16" s="75"/>
      <c r="D16" s="77">
        <f>IF(ISNA(MATCH($B16,'Výsledková listina'!$D:$D,0)),"",INDEX('Výsledková listina'!$G:$H,MATCH($B16,'Výsledková listina'!$D:$D,0),1))</f>
        <v>3160</v>
      </c>
      <c r="E16" s="78">
        <f>IF(ISNA(MATCH($B16,'Výsledková listina'!$D:$D,0)),"",INDEX('Výsledková listina'!$G:$H,MATCH($B16,'Výsledková listina'!$D:$D,0),2))</f>
        <v>3</v>
      </c>
      <c r="F16" s="77">
        <f>IF(ISNA(MATCH($B16,'Výsledková listina'!$M:$M,0)),"",INDEX('Výsledková listina'!$P:$Q,MATCH($B16,'Výsledková listina'!$M:$M,0),1))</f>
        <v>2190</v>
      </c>
      <c r="G16" s="77">
        <f>IF(ISNA(MATCH($B16,'Výsledková listina'!$M:$M,0)),"",INDEX('Výsledková listina'!$P:$Q,MATCH($B16,'Výsledková listina'!$M:$M,0),2))</f>
        <v>3</v>
      </c>
      <c r="H16" s="77">
        <f t="shared" si="0"/>
        <v>2</v>
      </c>
      <c r="I16" s="26">
        <f t="shared" si="1"/>
        <v>5350</v>
      </c>
      <c r="J16" s="26">
        <f t="shared" si="2"/>
        <v>6</v>
      </c>
      <c r="K16" s="79">
        <v>11</v>
      </c>
    </row>
    <row r="17" spans="1:11" ht="16.5" thickBot="1">
      <c r="A17" s="103">
        <v>1125</v>
      </c>
      <c r="B17" s="40" t="s">
        <v>149</v>
      </c>
      <c r="C17" s="75"/>
      <c r="D17" s="77">
        <f>IF(ISNA(MATCH($B17,'Výsledková listina'!$D:$D,0)),"",INDEX('Výsledková listina'!$G:$H,MATCH($B17,'Výsledková listina'!$D:$D,0),1))</f>
        <v>1880</v>
      </c>
      <c r="E17" s="78">
        <f>IF(ISNA(MATCH($B17,'Výsledková listina'!$D:$D,0)),"",INDEX('Výsledková listina'!$G:$H,MATCH($B17,'Výsledková listina'!$D:$D,0),2))</f>
        <v>3</v>
      </c>
      <c r="F17" s="77">
        <f>IF(ISNA(MATCH($B17,'Výsledková listina'!$M:$M,0)),"",INDEX('Výsledková listina'!$P:$Q,MATCH($B17,'Výsledková listina'!$M:$M,0),1))</f>
        <v>3160</v>
      </c>
      <c r="G17" s="77">
        <f>IF(ISNA(MATCH($B17,'Výsledková listina'!$M:$M,0)),"",INDEX('Výsledková listina'!$P:$Q,MATCH($B17,'Výsledková listina'!$M:$M,0),2))</f>
        <v>3</v>
      </c>
      <c r="H17" s="77">
        <f t="shared" si="0"/>
        <v>2</v>
      </c>
      <c r="I17" s="26">
        <f t="shared" si="1"/>
        <v>5040</v>
      </c>
      <c r="J17" s="26">
        <f t="shared" si="2"/>
        <v>6</v>
      </c>
      <c r="K17" s="79">
        <v>12</v>
      </c>
    </row>
    <row r="18" spans="1:11" ht="15.75">
      <c r="A18" s="101" t="s">
        <v>147</v>
      </c>
      <c r="B18" s="32" t="s">
        <v>174</v>
      </c>
      <c r="C18" s="75"/>
      <c r="D18" s="77">
        <f>IF(ISNA(MATCH($B18,'Výsledková listina'!$D:$D,0)),"",INDEX('Výsledková listina'!$G:$H,MATCH($B18,'Výsledková listina'!$D:$D,0),1))</f>
        <v>320</v>
      </c>
      <c r="E18" s="78">
        <f>IF(ISNA(MATCH($B18,'Výsledková listina'!$D:$D,0)),"",INDEX('Výsledková listina'!$G:$H,MATCH($B18,'Výsledková listina'!$D:$D,0),2))</f>
        <v>2</v>
      </c>
      <c r="F18" s="77">
        <f>IF(ISNA(MATCH($B18,'Výsledková listina'!$M:$M,0)),"",INDEX('Výsledková listina'!$P:$Q,MATCH($B18,'Výsledková listina'!$M:$M,0),1))</f>
        <v>2830</v>
      </c>
      <c r="G18" s="77">
        <f>IF(ISNA(MATCH($B18,'Výsledková listina'!$M:$M,0)),"",INDEX('Výsledková listina'!$P:$Q,MATCH($B18,'Výsledková listina'!$M:$M,0),2))</f>
        <v>4</v>
      </c>
      <c r="H18" s="77">
        <f t="shared" si="0"/>
        <v>2</v>
      </c>
      <c r="I18" s="26">
        <f t="shared" si="1"/>
        <v>3150</v>
      </c>
      <c r="J18" s="26">
        <f t="shared" si="2"/>
        <v>6</v>
      </c>
      <c r="K18" s="79">
        <v>13</v>
      </c>
    </row>
    <row r="19" spans="1:11" ht="15.75">
      <c r="A19" s="102">
        <v>2299</v>
      </c>
      <c r="B19" s="36" t="s">
        <v>183</v>
      </c>
      <c r="C19" s="75"/>
      <c r="D19" s="77">
        <f>IF(ISNA(MATCH($B19,'Výsledková listina'!$D:$D,0)),"",INDEX('Výsledková listina'!$G:$H,MATCH($B19,'Výsledková listina'!$D:$D,0),1))</f>
        <v>2550</v>
      </c>
      <c r="E19" s="78">
        <f>IF(ISNA(MATCH($B19,'Výsledková listina'!$D:$D,0)),"",INDEX('Výsledková listina'!$G:$H,MATCH($B19,'Výsledková listina'!$D:$D,0),2))</f>
        <v>5</v>
      </c>
      <c r="F19" s="77">
        <f>IF(ISNA(MATCH($B19,'Výsledková listina'!$M:$M,0)),"",INDEX('Výsledková listina'!$P:$Q,MATCH($B19,'Výsledková listina'!$M:$M,0),1))</f>
        <v>3750</v>
      </c>
      <c r="G19" s="77">
        <f>IF(ISNA(MATCH($B19,'Výsledková listina'!$M:$M,0)),"",INDEX('Výsledková listina'!$P:$Q,MATCH($B19,'Výsledková listina'!$M:$M,0),2))</f>
        <v>2</v>
      </c>
      <c r="H19" s="77">
        <f t="shared" si="0"/>
        <v>2</v>
      </c>
      <c r="I19" s="26">
        <f t="shared" si="1"/>
        <v>6300</v>
      </c>
      <c r="J19" s="26">
        <f t="shared" si="2"/>
        <v>7</v>
      </c>
      <c r="K19" s="79">
        <v>14</v>
      </c>
    </row>
    <row r="20" spans="1:11" ht="16.5" thickBot="1">
      <c r="A20" s="103">
        <v>2289</v>
      </c>
      <c r="B20" s="40" t="s">
        <v>168</v>
      </c>
      <c r="C20" s="75"/>
      <c r="D20" s="77">
        <f>IF(ISNA(MATCH($B20,'Výsledková listina'!$D:$D,0)),"",INDEX('Výsledková listina'!$G:$H,MATCH($B20,'Výsledková listina'!$D:$D,0),1))</f>
        <v>1090</v>
      </c>
      <c r="E20" s="78">
        <f>IF(ISNA(MATCH($B20,'Výsledková listina'!$D:$D,0)),"",INDEX('Výsledková listina'!$G:$H,MATCH($B20,'Výsledková listina'!$D:$D,0),2))</f>
        <v>1</v>
      </c>
      <c r="F20" s="77">
        <f>IF(ISNA(MATCH($B20,'Výsledková listina'!$M:$M,0)),"",INDEX('Výsledková listina'!$P:$Q,MATCH($B20,'Výsledková listina'!$M:$M,0),1))</f>
        <v>1440</v>
      </c>
      <c r="G20" s="77">
        <f>IF(ISNA(MATCH($B20,'Výsledková listina'!$M:$M,0)),"",INDEX('Výsledková listina'!$P:$Q,MATCH($B20,'Výsledková listina'!$M:$M,0),2))</f>
        <v>6</v>
      </c>
      <c r="H20" s="77">
        <f t="shared" si="0"/>
        <v>2</v>
      </c>
      <c r="I20" s="26">
        <f t="shared" si="1"/>
        <v>2530</v>
      </c>
      <c r="J20" s="26">
        <f t="shared" si="2"/>
        <v>7</v>
      </c>
      <c r="K20" s="79">
        <v>15</v>
      </c>
    </row>
    <row r="21" spans="1:11" ht="15.75">
      <c r="A21" s="101">
        <v>2367</v>
      </c>
      <c r="B21" s="32" t="s">
        <v>122</v>
      </c>
      <c r="C21" s="75"/>
      <c r="D21" s="77">
        <f>IF(ISNA(MATCH($B21,'Výsledková listina'!$D:$D,0)),"",INDEX('Výsledková listina'!$G:$H,MATCH($B21,'Výsledková listina'!$D:$D,0),1))</f>
        <v>1700</v>
      </c>
      <c r="E21" s="78">
        <f>IF(ISNA(MATCH($B21,'Výsledková listina'!$D:$D,0)),"",INDEX('Výsledková listina'!$G:$H,MATCH($B21,'Výsledková listina'!$D:$D,0),2))</f>
        <v>4</v>
      </c>
      <c r="F21" s="77">
        <f>IF(ISNA(MATCH($B21,'Výsledková listina'!$M:$M,0)),"",INDEX('Výsledková listina'!$P:$Q,MATCH($B21,'Výsledková listina'!$M:$M,0),1))</f>
        <v>4560</v>
      </c>
      <c r="G21" s="77">
        <f>IF(ISNA(MATCH($B21,'Výsledková listina'!$M:$M,0)),"",INDEX('Výsledková listina'!$P:$Q,MATCH($B21,'Výsledková listina'!$M:$M,0),2))</f>
        <v>4</v>
      </c>
      <c r="H21" s="77">
        <f t="shared" si="0"/>
        <v>2</v>
      </c>
      <c r="I21" s="26">
        <f t="shared" si="1"/>
        <v>6260</v>
      </c>
      <c r="J21" s="26">
        <f t="shared" si="2"/>
        <v>8</v>
      </c>
      <c r="K21" s="79">
        <v>16</v>
      </c>
    </row>
    <row r="22" spans="1:11" ht="15.75">
      <c r="A22" s="102" t="s">
        <v>147</v>
      </c>
      <c r="B22" s="36" t="s">
        <v>175</v>
      </c>
      <c r="C22" s="75"/>
      <c r="D22" s="77">
        <f>IF(ISNA(MATCH($B22,'Výsledková listina'!$D:$D,0)),"",INDEX('Výsledková listina'!$G:$H,MATCH($B22,'Výsledková listina'!$D:$D,0),1))</f>
        <v>2350</v>
      </c>
      <c r="E22" s="78">
        <f>IF(ISNA(MATCH($B22,'Výsledková listina'!$D:$D,0)),"",INDEX('Výsledková listina'!$G:$H,MATCH($B22,'Výsledková listina'!$D:$D,0),2))</f>
        <v>1</v>
      </c>
      <c r="F22" s="77">
        <f>IF(ISNA(MATCH($B22,'Výsledková listina'!$M:$M,0)),"",INDEX('Výsledková listina'!$P:$Q,MATCH($B22,'Výsledková listina'!$M:$M,0),1))</f>
        <v>1320</v>
      </c>
      <c r="G22" s="77">
        <f>IF(ISNA(MATCH($B22,'Výsledková listina'!$M:$M,0)),"",INDEX('Výsledková listina'!$P:$Q,MATCH($B22,'Výsledková listina'!$M:$M,0),2))</f>
        <v>7</v>
      </c>
      <c r="H22" s="77">
        <f t="shared" si="0"/>
        <v>2</v>
      </c>
      <c r="I22" s="26">
        <f t="shared" si="1"/>
        <v>3670</v>
      </c>
      <c r="J22" s="26">
        <f t="shared" si="2"/>
        <v>8</v>
      </c>
      <c r="K22" s="79">
        <v>17</v>
      </c>
    </row>
    <row r="23" spans="1:11" ht="16.5" thickBot="1">
      <c r="A23" s="103">
        <v>1126</v>
      </c>
      <c r="B23" s="40" t="s">
        <v>148</v>
      </c>
      <c r="C23" s="75"/>
      <c r="D23" s="77">
        <f>IF(ISNA(MATCH($B23,'Výsledková listina'!$D:$D,0)),"",INDEX('Výsledková listina'!$G:$H,MATCH($B23,'Výsledková listina'!$D:$D,0),1))</f>
        <v>500</v>
      </c>
      <c r="E23" s="78">
        <f>IF(ISNA(MATCH($B23,'Výsledková listina'!$D:$D,0)),"",INDEX('Výsledková listina'!$G:$H,MATCH($B23,'Výsledková listina'!$D:$D,0),2))</f>
        <v>5</v>
      </c>
      <c r="F23" s="77">
        <f>IF(ISNA(MATCH($B23,'Výsledková listina'!$M:$M,0)),"",INDEX('Výsledková listina'!$P:$Q,MATCH($B23,'Výsledková listina'!$M:$M,0),1))</f>
        <v>2270</v>
      </c>
      <c r="G23" s="77">
        <f>IF(ISNA(MATCH($B23,'Výsledková listina'!$M:$M,0)),"",INDEX('Výsledková listina'!$P:$Q,MATCH($B23,'Výsledková listina'!$M:$M,0),2))</f>
        <v>3</v>
      </c>
      <c r="H23" s="77">
        <f t="shared" si="0"/>
        <v>2</v>
      </c>
      <c r="I23" s="26">
        <f t="shared" si="1"/>
        <v>2770</v>
      </c>
      <c r="J23" s="26">
        <f t="shared" si="2"/>
        <v>8</v>
      </c>
      <c r="K23" s="79">
        <v>18</v>
      </c>
    </row>
    <row r="24" spans="1:11" ht="15.75">
      <c r="A24" s="101">
        <v>2290</v>
      </c>
      <c r="B24" s="32" t="s">
        <v>170</v>
      </c>
      <c r="C24" s="75"/>
      <c r="D24" s="77">
        <f>IF(ISNA(MATCH($B24,'Výsledková listina'!$D:$D,0)),"",INDEX('Výsledková listina'!$G:$H,MATCH($B24,'Výsledková listina'!$D:$D,0),1))</f>
        <v>400</v>
      </c>
      <c r="E24" s="78">
        <f>IF(ISNA(MATCH($B24,'Výsledková listina'!$D:$D,0)),"",INDEX('Výsledková listina'!$G:$H,MATCH($B24,'Výsledková listina'!$D:$D,0),2))</f>
        <v>2</v>
      </c>
      <c r="F24" s="77">
        <f>IF(ISNA(MATCH($B24,'Výsledková listina'!$M:$M,0)),"",INDEX('Výsledková listina'!$P:$Q,MATCH($B24,'Výsledková listina'!$M:$M,0),1))</f>
        <v>1760</v>
      </c>
      <c r="G24" s="77">
        <f>IF(ISNA(MATCH($B24,'Výsledková listina'!$M:$M,0)),"",INDEX('Výsledková listina'!$P:$Q,MATCH($B24,'Výsledková listina'!$M:$M,0),2))</f>
        <v>6</v>
      </c>
      <c r="H24" s="77">
        <f t="shared" si="0"/>
        <v>2</v>
      </c>
      <c r="I24" s="26">
        <f t="shared" si="1"/>
        <v>2160</v>
      </c>
      <c r="J24" s="26">
        <f t="shared" si="2"/>
        <v>8</v>
      </c>
      <c r="K24" s="79">
        <v>19</v>
      </c>
    </row>
    <row r="25" spans="1:11" ht="15.75">
      <c r="A25" s="102">
        <v>2366</v>
      </c>
      <c r="B25" s="36" t="s">
        <v>132</v>
      </c>
      <c r="C25" s="75"/>
      <c r="D25" s="77">
        <f>IF(ISNA(MATCH($B25,'Výsledková listina'!$D:$D,0)),"",INDEX('Výsledková listina'!$G:$H,MATCH($B25,'Výsledková listina'!$D:$D,0),1))</f>
        <v>10</v>
      </c>
      <c r="E25" s="78">
        <f>IF(ISNA(MATCH($B25,'Výsledková listina'!$D:$D,0)),"",INDEX('Výsledková listina'!$G:$H,MATCH($B25,'Výsledková listina'!$D:$D,0),2))</f>
        <v>6.5</v>
      </c>
      <c r="F25" s="77">
        <f>IF(ISNA(MATCH($B25,'Výsledková listina'!$M:$M,0)),"",INDEX('Výsledková listina'!$P:$Q,MATCH($B25,'Výsledková listina'!$M:$M,0),1))</f>
        <v>3570</v>
      </c>
      <c r="G25" s="77">
        <f>IF(ISNA(MATCH($B25,'Výsledková listina'!$M:$M,0)),"",INDEX('Výsledková listina'!$P:$Q,MATCH($B25,'Výsledková listina'!$M:$M,0),2))</f>
        <v>2</v>
      </c>
      <c r="H25" s="77">
        <f t="shared" si="0"/>
        <v>2</v>
      </c>
      <c r="I25" s="26">
        <f t="shared" si="1"/>
        <v>3580</v>
      </c>
      <c r="J25" s="26">
        <f t="shared" si="2"/>
        <v>8.5</v>
      </c>
      <c r="K25" s="79">
        <v>20</v>
      </c>
    </row>
    <row r="26" spans="1:11" ht="16.5" thickBot="1">
      <c r="A26" s="103" t="s">
        <v>147</v>
      </c>
      <c r="B26" s="40" t="s">
        <v>138</v>
      </c>
      <c r="C26" s="75"/>
      <c r="D26" s="77">
        <f>IF(ISNA(MATCH($B26,'Výsledková listina'!$D:$D,0)),"",INDEX('Výsledková listina'!$G:$H,MATCH($B26,'Výsledková listina'!$D:$D,0),1))</f>
        <v>10</v>
      </c>
      <c r="E26" s="78">
        <f>IF(ISNA(MATCH($B26,'Výsledková listina'!$D:$D,0)),"",INDEX('Výsledková listina'!$G:$H,MATCH($B26,'Výsledková listina'!$D:$D,0),2))</f>
        <v>6.5</v>
      </c>
      <c r="F26" s="77">
        <f>IF(ISNA(MATCH($B26,'Výsledková listina'!$M:$M,0)),"",INDEX('Výsledková listina'!$P:$Q,MATCH($B26,'Výsledková listina'!$M:$M,0),1))</f>
        <v>3490</v>
      </c>
      <c r="G26" s="77">
        <f>IF(ISNA(MATCH($B26,'Výsledková listina'!$M:$M,0)),"",INDEX('Výsledková listina'!$P:$Q,MATCH($B26,'Výsledková listina'!$M:$M,0),2))</f>
        <v>3</v>
      </c>
      <c r="H26" s="77">
        <f t="shared" si="0"/>
        <v>2</v>
      </c>
      <c r="I26" s="26">
        <f t="shared" si="1"/>
        <v>3500</v>
      </c>
      <c r="J26" s="26">
        <f t="shared" si="2"/>
        <v>9.5</v>
      </c>
      <c r="K26" s="79">
        <v>21</v>
      </c>
    </row>
    <row r="27" spans="1:11" ht="15.75">
      <c r="A27" s="101">
        <v>2258</v>
      </c>
      <c r="B27" s="32" t="s">
        <v>189</v>
      </c>
      <c r="C27" s="75"/>
      <c r="D27" s="77">
        <f>IF(ISNA(MATCH($B27,'Výsledková listina'!$D:$D,0)),"",INDEX('Výsledková listina'!$G:$H,MATCH($B27,'Výsledková listina'!$D:$D,0),1))</f>
        <v>2180</v>
      </c>
      <c r="E27" s="78">
        <f>IF(ISNA(MATCH($B27,'Výsledková listina'!$D:$D,0)),"",INDEX('Výsledková listina'!$G:$H,MATCH($B27,'Výsledková listina'!$D:$D,0),2))</f>
        <v>6</v>
      </c>
      <c r="F27" s="77">
        <f>IF(ISNA(MATCH($B27,'Výsledková listina'!$M:$M,0)),"",INDEX('Výsledková listina'!$P:$Q,MATCH($B27,'Výsledková listina'!$M:$M,0),1))</f>
        <v>5000</v>
      </c>
      <c r="G27" s="77">
        <f>IF(ISNA(MATCH($B27,'Výsledková listina'!$M:$M,0)),"",INDEX('Výsledková listina'!$P:$Q,MATCH($B27,'Výsledková listina'!$M:$M,0),2))</f>
        <v>4</v>
      </c>
      <c r="H27" s="77">
        <f t="shared" si="0"/>
        <v>2</v>
      </c>
      <c r="I27" s="26">
        <f t="shared" si="1"/>
        <v>7180</v>
      </c>
      <c r="J27" s="26">
        <f t="shared" si="2"/>
        <v>10</v>
      </c>
      <c r="K27" s="79">
        <v>22</v>
      </c>
    </row>
    <row r="28" spans="1:11" ht="15.75">
      <c r="A28" s="102">
        <v>2301</v>
      </c>
      <c r="B28" s="36" t="s">
        <v>155</v>
      </c>
      <c r="C28" s="75"/>
      <c r="D28" s="77">
        <f>IF(ISNA(MATCH($B28,'Výsledková listina'!$D:$D,0)),"",INDEX('Výsledková listina'!$G:$H,MATCH($B28,'Výsledková listina'!$D:$D,0),1))</f>
        <v>700</v>
      </c>
      <c r="E28" s="78">
        <f>IF(ISNA(MATCH($B28,'Výsledková listina'!$D:$D,0)),"",INDEX('Výsledková listina'!$G:$H,MATCH($B28,'Výsledková listina'!$D:$D,0),2))</f>
        <v>5</v>
      </c>
      <c r="F28" s="77">
        <f>IF(ISNA(MATCH($B28,'Výsledková listina'!$M:$M,0)),"",INDEX('Výsledková listina'!$P:$Q,MATCH($B28,'Výsledková listina'!$M:$M,0),1))</f>
        <v>2750</v>
      </c>
      <c r="G28" s="77">
        <f>IF(ISNA(MATCH($B28,'Výsledková listina'!$M:$M,0)),"",INDEX('Výsledková listina'!$P:$Q,MATCH($B28,'Výsledková listina'!$M:$M,0),2))</f>
        <v>5</v>
      </c>
      <c r="H28" s="77">
        <f t="shared" si="0"/>
        <v>2</v>
      </c>
      <c r="I28" s="26">
        <f t="shared" si="1"/>
        <v>3450</v>
      </c>
      <c r="J28" s="26">
        <f t="shared" si="2"/>
        <v>10</v>
      </c>
      <c r="K28" s="79">
        <v>23</v>
      </c>
    </row>
    <row r="29" spans="1:11" ht="16.5" thickBot="1">
      <c r="A29" s="103">
        <v>1114</v>
      </c>
      <c r="B29" s="40" t="s">
        <v>173</v>
      </c>
      <c r="C29" s="75"/>
      <c r="D29" s="77">
        <f>IF(ISNA(MATCH($B29,'Výsledková listina'!$D:$D,0)),"",INDEX('Výsledková listina'!$G:$H,MATCH($B29,'Výsledková listina'!$D:$D,0),1))</f>
        <v>630</v>
      </c>
      <c r="E29" s="78">
        <f>IF(ISNA(MATCH($B29,'Výsledková listina'!$D:$D,0)),"",INDEX('Výsledková listina'!$G:$H,MATCH($B29,'Výsledková listina'!$D:$D,0),2))</f>
        <v>6</v>
      </c>
      <c r="F29" s="77">
        <f>IF(ISNA(MATCH($B29,'Výsledková listina'!$M:$M,0)),"",INDEX('Výsledková listina'!$P:$Q,MATCH($B29,'Výsledková listina'!$M:$M,0),1))</f>
        <v>1690</v>
      </c>
      <c r="G29" s="77">
        <f>IF(ISNA(MATCH($B29,'Výsledková listina'!$M:$M,0)),"",INDEX('Výsledková listina'!$P:$Q,MATCH($B29,'Výsledková listina'!$M:$M,0),2))</f>
        <v>4</v>
      </c>
      <c r="H29" s="77">
        <f t="shared" si="0"/>
        <v>2</v>
      </c>
      <c r="I29" s="26">
        <f t="shared" si="1"/>
        <v>2320</v>
      </c>
      <c r="J29" s="26">
        <f t="shared" si="2"/>
        <v>10</v>
      </c>
      <c r="K29" s="79">
        <v>24</v>
      </c>
    </row>
    <row r="30" spans="1:11" ht="15.75">
      <c r="A30" s="101">
        <v>2391</v>
      </c>
      <c r="B30" s="32" t="s">
        <v>153</v>
      </c>
      <c r="C30" s="75"/>
      <c r="D30" s="77">
        <f>IF(ISNA(MATCH($B30,'Výsledková listina'!$D:$D,0)),"",INDEX('Výsledková listina'!$G:$H,MATCH($B30,'Výsledková listina'!$D:$D,0),1))</f>
        <v>230</v>
      </c>
      <c r="E30" s="78">
        <f>IF(ISNA(MATCH($B30,'Výsledková listina'!$D:$D,0)),"",INDEX('Výsledková listina'!$G:$H,MATCH($B30,'Výsledková listina'!$D:$D,0),2))</f>
        <v>7.5</v>
      </c>
      <c r="F30" s="77">
        <f>IF(ISNA(MATCH($B30,'Výsledková listina'!$M:$M,0)),"",INDEX('Výsledková listina'!$P:$Q,MATCH($B30,'Výsledková listina'!$M:$M,0),1))</f>
        <v>5400</v>
      </c>
      <c r="G30" s="77">
        <f>IF(ISNA(MATCH($B30,'Výsledková listina'!$M:$M,0)),"",INDEX('Výsledková listina'!$P:$Q,MATCH($B30,'Výsledková listina'!$M:$M,0),2))</f>
        <v>3</v>
      </c>
      <c r="H30" s="77">
        <f t="shared" si="0"/>
        <v>2</v>
      </c>
      <c r="I30" s="26">
        <f t="shared" si="1"/>
        <v>5630</v>
      </c>
      <c r="J30" s="26">
        <f t="shared" si="2"/>
        <v>10.5</v>
      </c>
      <c r="K30" s="79">
        <v>25</v>
      </c>
    </row>
    <row r="31" spans="1:11" ht="15.75">
      <c r="A31" s="102">
        <v>2298</v>
      </c>
      <c r="B31" s="36" t="s">
        <v>182</v>
      </c>
      <c r="C31" s="75"/>
      <c r="D31" s="77">
        <f>IF(ISNA(MATCH($B31,'Výsledková listina'!$D:$D,0)),"",INDEX('Výsledková listina'!$G:$H,MATCH($B31,'Výsledková listina'!$D:$D,0),1))</f>
        <v>1050</v>
      </c>
      <c r="E31" s="78">
        <f>IF(ISNA(MATCH($B31,'Výsledková listina'!$D:$D,0)),"",INDEX('Výsledková listina'!$G:$H,MATCH($B31,'Výsledková listina'!$D:$D,0),2))</f>
        <v>3</v>
      </c>
      <c r="F31" s="77">
        <f>IF(ISNA(MATCH($B31,'Výsledková listina'!$M:$M,0)),"",INDEX('Výsledková listina'!$P:$Q,MATCH($B31,'Výsledková listina'!$M:$M,0),1))</f>
        <v>1220</v>
      </c>
      <c r="G31" s="77">
        <f>IF(ISNA(MATCH($B31,'Výsledková listina'!$M:$M,0)),"",INDEX('Výsledková listina'!$P:$Q,MATCH($B31,'Výsledková listina'!$M:$M,0),2))</f>
        <v>8</v>
      </c>
      <c r="H31" s="77">
        <f t="shared" si="0"/>
        <v>2</v>
      </c>
      <c r="I31" s="26">
        <f t="shared" si="1"/>
        <v>2270</v>
      </c>
      <c r="J31" s="26">
        <f t="shared" si="2"/>
        <v>11</v>
      </c>
      <c r="K31" s="79">
        <v>26</v>
      </c>
    </row>
    <row r="32" spans="1:11" ht="16.5" thickBot="1">
      <c r="A32" s="103">
        <v>1800</v>
      </c>
      <c r="B32" s="40" t="s">
        <v>171</v>
      </c>
      <c r="C32" s="75"/>
      <c r="D32" s="77">
        <f>IF(ISNA(MATCH($B32,'Výsledková listina'!$D:$D,0)),"",INDEX('Výsledková listina'!$G:$H,MATCH($B32,'Výsledková listina'!$D:$D,0),1))</f>
        <v>1140</v>
      </c>
      <c r="E32" s="78">
        <f>IF(ISNA(MATCH($B32,'Výsledková listina'!$D:$D,0)),"",INDEX('Výsledková listina'!$G:$H,MATCH($B32,'Výsledková listina'!$D:$D,0),2))</f>
        <v>2</v>
      </c>
      <c r="F32" s="77">
        <f>IF(ISNA(MATCH($B32,'Výsledková listina'!$M:$M,0)),"",INDEX('Výsledková listina'!$P:$Q,MATCH($B32,'Výsledková listina'!$M:$M,0),1))</f>
        <v>580</v>
      </c>
      <c r="G32" s="77">
        <f>IF(ISNA(MATCH($B32,'Výsledková listina'!$M:$M,0)),"",INDEX('Výsledková listina'!$P:$Q,MATCH($B32,'Výsledková listina'!$M:$M,0),2))</f>
        <v>9</v>
      </c>
      <c r="H32" s="77">
        <f t="shared" si="0"/>
        <v>2</v>
      </c>
      <c r="I32" s="26">
        <f t="shared" si="1"/>
        <v>1720</v>
      </c>
      <c r="J32" s="26">
        <f t="shared" si="2"/>
        <v>11</v>
      </c>
      <c r="K32" s="79">
        <v>27</v>
      </c>
    </row>
    <row r="33" spans="1:11" ht="15.75">
      <c r="A33" s="101">
        <v>2534</v>
      </c>
      <c r="B33" s="32" t="s">
        <v>140</v>
      </c>
      <c r="C33" s="75"/>
      <c r="D33" s="77">
        <f>IF(ISNA(MATCH($B33,'Výsledková listina'!$D:$D,0)),"",INDEX('Výsledková listina'!$G:$H,MATCH($B33,'Výsledková listina'!$D:$D,0),1))</f>
        <v>2680</v>
      </c>
      <c r="E33" s="78">
        <f>IF(ISNA(MATCH($B33,'Výsledková listina'!$D:$D,0)),"",INDEX('Výsledková listina'!$G:$H,MATCH($B33,'Výsledková listina'!$D:$D,0),2))</f>
        <v>4</v>
      </c>
      <c r="F33" s="77">
        <f>IF(ISNA(MATCH($B33,'Výsledková listina'!$M:$M,0)),"",INDEX('Výsledková listina'!$P:$Q,MATCH($B33,'Výsledková listina'!$M:$M,0),1))</f>
        <v>2290</v>
      </c>
      <c r="G33" s="77">
        <f>IF(ISNA(MATCH($B33,'Výsledková listina'!$M:$M,0)),"",INDEX('Výsledková listina'!$P:$Q,MATCH($B33,'Výsledková listina'!$M:$M,0),2))</f>
        <v>8</v>
      </c>
      <c r="H33" s="77">
        <f t="shared" si="0"/>
        <v>2</v>
      </c>
      <c r="I33" s="26">
        <f t="shared" si="1"/>
        <v>4970</v>
      </c>
      <c r="J33" s="26">
        <f t="shared" si="2"/>
        <v>12</v>
      </c>
      <c r="K33" s="79">
        <v>28</v>
      </c>
    </row>
    <row r="34" spans="1:11" ht="15.75">
      <c r="A34" s="102">
        <v>2540</v>
      </c>
      <c r="B34" s="36" t="s">
        <v>178</v>
      </c>
      <c r="C34" s="75"/>
      <c r="D34" s="77">
        <f>IF(ISNA(MATCH($B34,'Výsledková listina'!$D:$D,0)),"",INDEX('Výsledková listina'!$G:$H,MATCH($B34,'Výsledková listina'!$D:$D,0),1))</f>
        <v>3200</v>
      </c>
      <c r="E34" s="78">
        <f>IF(ISNA(MATCH($B34,'Výsledková listina'!$D:$D,0)),"",INDEX('Výsledková listina'!$G:$H,MATCH($B34,'Výsledková listina'!$D:$D,0),2))</f>
        <v>2</v>
      </c>
      <c r="F34" s="77">
        <f>IF(ISNA(MATCH($B34,'Výsledková listina'!$M:$M,0)),"",INDEX('Výsledková listina'!$P:$Q,MATCH($B34,'Výsledková listina'!$M:$M,0),1))</f>
        <v>960</v>
      </c>
      <c r="G34" s="77">
        <f>IF(ISNA(MATCH($B34,'Výsledková listina'!$M:$M,0)),"",INDEX('Výsledková listina'!$P:$Q,MATCH($B34,'Výsledková listina'!$M:$M,0),2))</f>
        <v>10</v>
      </c>
      <c r="H34" s="77">
        <f t="shared" si="0"/>
        <v>2</v>
      </c>
      <c r="I34" s="26">
        <f t="shared" si="1"/>
        <v>4160</v>
      </c>
      <c r="J34" s="26">
        <f t="shared" si="2"/>
        <v>12</v>
      </c>
      <c r="K34" s="79">
        <v>29</v>
      </c>
    </row>
    <row r="35" spans="1:11" ht="16.5" thickBot="1">
      <c r="A35" s="103">
        <v>2266</v>
      </c>
      <c r="B35" s="40" t="s">
        <v>124</v>
      </c>
      <c r="C35" s="75"/>
      <c r="D35" s="77">
        <f>IF(ISNA(MATCH($B35,'Výsledková listina'!$D:$D,0)),"",INDEX('Výsledková listina'!$G:$H,MATCH($B35,'Výsledková listina'!$D:$D,0),1))</f>
        <v>610</v>
      </c>
      <c r="E35" s="78">
        <f>IF(ISNA(MATCH($B35,'Výsledková listina'!$D:$D,0)),"",INDEX('Výsledková listina'!$G:$H,MATCH($B35,'Výsledková listina'!$D:$D,0),2))</f>
        <v>7</v>
      </c>
      <c r="F35" s="77">
        <f>IF(ISNA(MATCH($B35,'Výsledková listina'!$M:$M,0)),"",INDEX('Výsledková listina'!$P:$Q,MATCH($B35,'Výsledková listina'!$M:$M,0),1))</f>
        <v>3460</v>
      </c>
      <c r="G35" s="77">
        <f>IF(ISNA(MATCH($B35,'Výsledková listina'!$M:$M,0)),"",INDEX('Výsledková listina'!$P:$Q,MATCH($B35,'Výsledková listina'!$M:$M,0),2))</f>
        <v>5</v>
      </c>
      <c r="H35" s="77">
        <f t="shared" si="0"/>
        <v>2</v>
      </c>
      <c r="I35" s="26">
        <f t="shared" si="1"/>
        <v>4070</v>
      </c>
      <c r="J35" s="26">
        <f t="shared" si="2"/>
        <v>12</v>
      </c>
      <c r="K35" s="79">
        <v>30</v>
      </c>
    </row>
    <row r="36" spans="1:11" ht="15.75">
      <c r="A36" s="101">
        <v>2309</v>
      </c>
      <c r="B36" s="32" t="s">
        <v>163</v>
      </c>
      <c r="C36" s="75"/>
      <c r="D36" s="77">
        <f>IF(ISNA(MATCH($B36,'Výsledková listina'!$D:$D,0)),"",INDEX('Výsledková listina'!$G:$H,MATCH($B36,'Výsledková listina'!$D:$D,0),1))</f>
        <v>230</v>
      </c>
      <c r="E36" s="78">
        <f>IF(ISNA(MATCH($B36,'Výsledková listina'!$D:$D,0)),"",INDEX('Výsledková listina'!$G:$H,MATCH($B36,'Výsledková listina'!$D:$D,0),2))</f>
        <v>7.5</v>
      </c>
      <c r="F36" s="77">
        <f>IF(ISNA(MATCH($B36,'Výsledková listina'!$M:$M,0)),"",INDEX('Výsledková listina'!$P:$Q,MATCH($B36,'Výsledková listina'!$M:$M,0),1))</f>
        <v>2530</v>
      </c>
      <c r="G36" s="77">
        <f>IF(ISNA(MATCH($B36,'Výsledková listina'!$M:$M,0)),"",INDEX('Výsledková listina'!$P:$Q,MATCH($B36,'Výsledková listina'!$M:$M,0),2))</f>
        <v>5</v>
      </c>
      <c r="H36" s="77">
        <f t="shared" si="0"/>
        <v>2</v>
      </c>
      <c r="I36" s="26">
        <f t="shared" si="1"/>
        <v>2760</v>
      </c>
      <c r="J36" s="26">
        <f t="shared" si="2"/>
        <v>12.5</v>
      </c>
      <c r="K36" s="79">
        <v>31</v>
      </c>
    </row>
    <row r="37" spans="1:11" ht="15.75">
      <c r="A37" s="102">
        <v>2306</v>
      </c>
      <c r="B37" s="36" t="s">
        <v>162</v>
      </c>
      <c r="C37" s="75"/>
      <c r="D37" s="77">
        <f>IF(ISNA(MATCH($B37,'Výsledková listina'!$D:$D,0)),"",INDEX('Výsledková listina'!$G:$H,MATCH($B37,'Výsledková listina'!$D:$D,0),1))</f>
        <v>0</v>
      </c>
      <c r="E37" s="78">
        <f>IF(ISNA(MATCH($B37,'Výsledková listina'!$D:$D,0)),"",INDEX('Výsledková listina'!$G:$H,MATCH($B37,'Výsledková listina'!$D:$D,0),2))</f>
        <v>11</v>
      </c>
      <c r="F37" s="77">
        <f>IF(ISNA(MATCH($B37,'Výsledková listina'!$M:$M,0)),"",INDEX('Výsledková listina'!$P:$Q,MATCH($B37,'Výsledková listina'!$M:$M,0),1))</f>
        <v>5890</v>
      </c>
      <c r="G37" s="77">
        <f>IF(ISNA(MATCH($B37,'Výsledková listina'!$M:$M,0)),"",INDEX('Výsledková listina'!$P:$Q,MATCH($B37,'Výsledková listina'!$M:$M,0),2))</f>
        <v>2</v>
      </c>
      <c r="H37" s="77">
        <f t="shared" si="0"/>
        <v>2</v>
      </c>
      <c r="I37" s="26">
        <f t="shared" si="1"/>
        <v>5890</v>
      </c>
      <c r="J37" s="26">
        <f t="shared" si="2"/>
        <v>13</v>
      </c>
      <c r="K37" s="79">
        <v>32</v>
      </c>
    </row>
    <row r="38" spans="1:11" ht="16.5" thickBot="1">
      <c r="A38" s="103">
        <v>2344</v>
      </c>
      <c r="B38" s="40" t="s">
        <v>185</v>
      </c>
      <c r="C38" s="75"/>
      <c r="D38" s="77">
        <f>IF(ISNA(MATCH($B38,'Výsledková listina'!$D:$D,0)),"",INDEX('Výsledková listina'!$G:$H,MATCH($B38,'Výsledková listina'!$D:$D,0),1))</f>
        <v>0</v>
      </c>
      <c r="E38" s="78">
        <f>IF(ISNA(MATCH($B38,'Výsledková listina'!$D:$D,0)),"",INDEX('Výsledková listina'!$G:$H,MATCH($B38,'Výsledková listina'!$D:$D,0),2))</f>
        <v>10</v>
      </c>
      <c r="F38" s="77">
        <f>IF(ISNA(MATCH($B38,'Výsledková listina'!$M:$M,0)),"",INDEX('Výsledková listina'!$P:$Q,MATCH($B38,'Výsledková listina'!$M:$M,0),1))</f>
        <v>4720</v>
      </c>
      <c r="G38" s="77">
        <f>IF(ISNA(MATCH($B38,'Výsledková listina'!$M:$M,0)),"",INDEX('Výsledková listina'!$P:$Q,MATCH($B38,'Výsledková listina'!$M:$M,0),2))</f>
        <v>3</v>
      </c>
      <c r="H38" s="77">
        <f aca="true" t="shared" si="3" ref="H38:H69">IF(B38="","",COUNT(E38,G38))</f>
        <v>2</v>
      </c>
      <c r="I38" s="26">
        <f aca="true" t="shared" si="4" ref="I38:I69">IF($H38=0,"",SUM(D38,F38))</f>
        <v>4720</v>
      </c>
      <c r="J38" s="26">
        <f aca="true" t="shared" si="5" ref="J38:J69">IF($H38=0,"",SUM(E38,G38))</f>
        <v>13</v>
      </c>
      <c r="K38" s="79">
        <v>33</v>
      </c>
    </row>
    <row r="39" spans="1:11" ht="15.75">
      <c r="A39" s="101">
        <v>2392</v>
      </c>
      <c r="B39" s="32" t="s">
        <v>142</v>
      </c>
      <c r="C39" s="75"/>
      <c r="D39" s="77">
        <f>IF(ISNA(MATCH($B39,'Výsledková listina'!$D:$D,0)),"",INDEX('Výsledková listina'!$G:$H,MATCH($B39,'Výsledková listina'!$D:$D,0),1))</f>
        <v>860</v>
      </c>
      <c r="E39" s="78">
        <f>IF(ISNA(MATCH($B39,'Výsledková listina'!$D:$D,0)),"",INDEX('Výsledková listina'!$G:$H,MATCH($B39,'Výsledková listina'!$D:$D,0),2))</f>
        <v>3</v>
      </c>
      <c r="F39" s="77">
        <f>IF(ISNA(MATCH($B39,'Výsledková listina'!$M:$M,0)),"",INDEX('Výsledková listina'!$P:$Q,MATCH($B39,'Výsledková listina'!$M:$M,0),1))</f>
        <v>390</v>
      </c>
      <c r="G39" s="77">
        <f>IF(ISNA(MATCH($B39,'Výsledková listina'!$M:$M,0)),"",INDEX('Výsledková listina'!$P:$Q,MATCH($B39,'Výsledková listina'!$M:$M,0),2))</f>
        <v>10</v>
      </c>
      <c r="H39" s="77">
        <f t="shared" si="3"/>
        <v>2</v>
      </c>
      <c r="I39" s="26">
        <f t="shared" si="4"/>
        <v>1250</v>
      </c>
      <c r="J39" s="26">
        <f t="shared" si="5"/>
        <v>13</v>
      </c>
      <c r="K39" s="79">
        <v>34</v>
      </c>
    </row>
    <row r="40" spans="1:11" ht="15.75">
      <c r="A40" s="102">
        <v>2230</v>
      </c>
      <c r="B40" s="36" t="s">
        <v>119</v>
      </c>
      <c r="C40" s="75"/>
      <c r="D40" s="77">
        <f>IF(ISNA(MATCH($B40,'Výsledková listina'!$D:$D,0)),"",INDEX('Výsledková listina'!$G:$H,MATCH($B40,'Výsledková listina'!$D:$D,0),1))</f>
        <v>120</v>
      </c>
      <c r="E40" s="78">
        <f>IF(ISNA(MATCH($B40,'Výsledková listina'!$D:$D,0)),"",INDEX('Výsledková listina'!$G:$H,MATCH($B40,'Výsledková listina'!$D:$D,0),2))</f>
        <v>5</v>
      </c>
      <c r="F40" s="77">
        <f>IF(ISNA(MATCH($B40,'Výsledková listina'!$M:$M,0)),"",INDEX('Výsledková listina'!$P:$Q,MATCH($B40,'Výsledková listina'!$M:$M,0),1))</f>
        <v>1080</v>
      </c>
      <c r="G40" s="77">
        <f>IF(ISNA(MATCH($B40,'Výsledková listina'!$M:$M,0)),"",INDEX('Výsledková listina'!$P:$Q,MATCH($B40,'Výsledková listina'!$M:$M,0),2))</f>
        <v>8</v>
      </c>
      <c r="H40" s="77">
        <f t="shared" si="3"/>
        <v>2</v>
      </c>
      <c r="I40" s="26">
        <f t="shared" si="4"/>
        <v>1200</v>
      </c>
      <c r="J40" s="26">
        <f t="shared" si="5"/>
        <v>13</v>
      </c>
      <c r="K40" s="79">
        <v>35</v>
      </c>
    </row>
    <row r="41" spans="1:11" ht="16.5" thickBot="1">
      <c r="A41" s="103">
        <v>2043</v>
      </c>
      <c r="B41" s="40" t="s">
        <v>166</v>
      </c>
      <c r="C41" s="75"/>
      <c r="D41" s="77">
        <f>IF(ISNA(MATCH($B41,'Výsledková listina'!$D:$D,0)),"",INDEX('Výsledková listina'!$G:$H,MATCH($B41,'Výsledková listina'!$D:$D,0),1))</f>
        <v>110</v>
      </c>
      <c r="E41" s="78">
        <f>IF(ISNA(MATCH($B41,'Výsledková listina'!$D:$D,0)),"",INDEX('Výsledková listina'!$G:$H,MATCH($B41,'Výsledková listina'!$D:$D,0),2))</f>
        <v>9.5</v>
      </c>
      <c r="F41" s="77">
        <f>IF(ISNA(MATCH($B41,'Výsledková listina'!$M:$M,0)),"",INDEX('Výsledková listina'!$P:$Q,MATCH($B41,'Výsledková listina'!$M:$M,0),1))</f>
        <v>2090</v>
      </c>
      <c r="G41" s="77">
        <f>IF(ISNA(MATCH($B41,'Výsledková listina'!$M:$M,0)),"",INDEX('Výsledková listina'!$P:$Q,MATCH($B41,'Výsledková listina'!$M:$M,0),2))</f>
        <v>4</v>
      </c>
      <c r="H41" s="77">
        <f t="shared" si="3"/>
        <v>2</v>
      </c>
      <c r="I41" s="26">
        <f t="shared" si="4"/>
        <v>2200</v>
      </c>
      <c r="J41" s="26">
        <f t="shared" si="5"/>
        <v>13.5</v>
      </c>
      <c r="K41" s="79">
        <v>36</v>
      </c>
    </row>
    <row r="42" spans="1:11" ht="15.75">
      <c r="A42" s="101">
        <v>2271</v>
      </c>
      <c r="B42" s="32" t="s">
        <v>157</v>
      </c>
      <c r="C42" s="75"/>
      <c r="D42" s="77">
        <f>IF(ISNA(MATCH($B42,'Výsledková listina'!$D:$D,0)),"",INDEX('Výsledková listina'!$G:$H,MATCH($B42,'Výsledková listina'!$D:$D,0),1))</f>
        <v>1780</v>
      </c>
      <c r="E42" s="78">
        <f>IF(ISNA(MATCH($B42,'Výsledková listina'!$D:$D,0)),"",INDEX('Výsledková listina'!$G:$H,MATCH($B42,'Výsledková listina'!$D:$D,0),2))</f>
        <v>7</v>
      </c>
      <c r="F42" s="77">
        <f>IF(ISNA(MATCH($B42,'Výsledková listina'!$M:$M,0)),"",INDEX('Výsledková listina'!$P:$Q,MATCH($B42,'Výsledková listina'!$M:$M,0),1))</f>
        <v>1640</v>
      </c>
      <c r="G42" s="77">
        <f>IF(ISNA(MATCH($B42,'Výsledková listina'!$M:$M,0)),"",INDEX('Výsledková listina'!$P:$Q,MATCH($B42,'Výsledková listina'!$M:$M,0),2))</f>
        <v>7</v>
      </c>
      <c r="H42" s="77">
        <f t="shared" si="3"/>
        <v>2</v>
      </c>
      <c r="I42" s="26">
        <f t="shared" si="4"/>
        <v>3420</v>
      </c>
      <c r="J42" s="26">
        <f t="shared" si="5"/>
        <v>14</v>
      </c>
      <c r="K42" s="79">
        <v>37</v>
      </c>
    </row>
    <row r="43" spans="1:11" ht="15.75">
      <c r="A43" s="102">
        <v>974</v>
      </c>
      <c r="B43" s="36" t="s">
        <v>133</v>
      </c>
      <c r="C43" s="75"/>
      <c r="D43" s="77">
        <f>IF(ISNA(MATCH($B43,'Výsledková listina'!$D:$D,0)),"",INDEX('Výsledková listina'!$G:$H,MATCH($B43,'Výsledková listina'!$D:$D,0),1))</f>
        <v>450</v>
      </c>
      <c r="E43" s="78">
        <f>IF(ISNA(MATCH($B43,'Výsledková listina'!$D:$D,0)),"",INDEX('Výsledková listina'!$G:$H,MATCH($B43,'Výsledková listina'!$D:$D,0),2))</f>
        <v>5</v>
      </c>
      <c r="F43" s="77">
        <f>IF(ISNA(MATCH($B43,'Výsledková listina'!$M:$M,0)),"",INDEX('Výsledková listina'!$P:$Q,MATCH($B43,'Výsledková listina'!$M:$M,0),1))</f>
        <v>1210</v>
      </c>
      <c r="G43" s="77">
        <f>IF(ISNA(MATCH($B43,'Výsledková listina'!$M:$M,0)),"",INDEX('Výsledková listina'!$P:$Q,MATCH($B43,'Výsledková listina'!$M:$M,0),2))</f>
        <v>9</v>
      </c>
      <c r="H43" s="77">
        <f t="shared" si="3"/>
        <v>2</v>
      </c>
      <c r="I43" s="26">
        <f t="shared" si="4"/>
        <v>1660</v>
      </c>
      <c r="J43" s="26">
        <f t="shared" si="5"/>
        <v>14</v>
      </c>
      <c r="K43" s="79">
        <v>38</v>
      </c>
    </row>
    <row r="44" spans="1:11" ht="16.5" thickBot="1">
      <c r="A44" s="103">
        <v>2315</v>
      </c>
      <c r="B44" s="40" t="s">
        <v>114</v>
      </c>
      <c r="C44" s="75"/>
      <c r="D44" s="77">
        <f>IF(ISNA(MATCH($B44,'Výsledková listina'!$D:$D,0)),"",INDEX('Výsledková listina'!$G:$H,MATCH($B44,'Výsledková listina'!$D:$D,0),1))</f>
        <v>90</v>
      </c>
      <c r="E44" s="78">
        <f>IF(ISNA(MATCH($B44,'Výsledková listina'!$D:$D,0)),"",INDEX('Výsledková listina'!$G:$H,MATCH($B44,'Výsledková listina'!$D:$D,0),2))</f>
        <v>7</v>
      </c>
      <c r="F44" s="77">
        <f>IF(ISNA(MATCH($B44,'Výsledková listina'!$M:$M,0)),"",INDEX('Výsledková listina'!$P:$Q,MATCH($B44,'Výsledková listina'!$M:$M,0),1))</f>
        <v>1070</v>
      </c>
      <c r="G44" s="77">
        <f>IF(ISNA(MATCH($B44,'Výsledková listina'!$M:$M,0)),"",INDEX('Výsledková listina'!$P:$Q,MATCH($B44,'Výsledková listina'!$M:$M,0),2))</f>
        <v>7</v>
      </c>
      <c r="H44" s="77">
        <f t="shared" si="3"/>
        <v>2</v>
      </c>
      <c r="I44" s="26">
        <f t="shared" si="4"/>
        <v>1160</v>
      </c>
      <c r="J44" s="26">
        <f t="shared" si="5"/>
        <v>14</v>
      </c>
      <c r="K44" s="79">
        <v>39</v>
      </c>
    </row>
    <row r="45" spans="1:11" ht="15.75">
      <c r="A45" s="101">
        <v>2123</v>
      </c>
      <c r="B45" s="32" t="s">
        <v>143</v>
      </c>
      <c r="C45" s="75"/>
      <c r="D45" s="77">
        <f>IF(ISNA(MATCH($B45,'Výsledková listina'!$D:$D,0)),"",INDEX('Výsledková listina'!$G:$H,MATCH($B45,'Výsledková listina'!$D:$D,0),1))</f>
        <v>280</v>
      </c>
      <c r="E45" s="78">
        <f>IF(ISNA(MATCH($B45,'Výsledková listina'!$D:$D,0)),"",INDEX('Výsledková listina'!$G:$H,MATCH($B45,'Výsledková listina'!$D:$D,0),2))</f>
        <v>6</v>
      </c>
      <c r="F45" s="77">
        <f>IF(ISNA(MATCH($B45,'Výsledková listina'!$M:$M,0)),"",INDEX('Výsledková listina'!$P:$Q,MATCH($B45,'Výsledková listina'!$M:$M,0),1))</f>
        <v>850</v>
      </c>
      <c r="G45" s="77">
        <f>IF(ISNA(MATCH($B45,'Výsledková listina'!$M:$M,0)),"",INDEX('Výsledková listina'!$P:$Q,MATCH($B45,'Výsledková listina'!$M:$M,0),2))</f>
        <v>8</v>
      </c>
      <c r="H45" s="77">
        <f t="shared" si="3"/>
        <v>2</v>
      </c>
      <c r="I45" s="26">
        <f t="shared" si="4"/>
        <v>1130</v>
      </c>
      <c r="J45" s="26">
        <f t="shared" si="5"/>
        <v>14</v>
      </c>
      <c r="K45" s="79">
        <v>40</v>
      </c>
    </row>
    <row r="46" spans="1:11" ht="15.75">
      <c r="A46" s="102">
        <v>2336</v>
      </c>
      <c r="B46" s="36" t="s">
        <v>164</v>
      </c>
      <c r="C46" s="75"/>
      <c r="D46" s="77">
        <f>IF(ISNA(MATCH($B46,'Výsledková listina'!$D:$D,0)),"",INDEX('Výsledková listina'!$G:$H,MATCH($B46,'Výsledková listina'!$D:$D,0),1))</f>
        <v>200</v>
      </c>
      <c r="E46" s="78">
        <f>IF(ISNA(MATCH($B46,'Výsledková listina'!$D:$D,0)),"",INDEX('Výsledková listina'!$G:$H,MATCH($B46,'Výsledková listina'!$D:$D,0),2))</f>
        <v>4</v>
      </c>
      <c r="F46" s="77">
        <f>IF(ISNA(MATCH($B46,'Výsledková listina'!$M:$M,0)),"",INDEX('Výsledková listina'!$P:$Q,MATCH($B46,'Výsledková listina'!$M:$M,0),1))</f>
        <v>670</v>
      </c>
      <c r="G46" s="77">
        <f>IF(ISNA(MATCH($B46,'Výsledková listina'!$M:$M,0)),"",INDEX('Výsledková listina'!$P:$Q,MATCH($B46,'Výsledková listina'!$M:$M,0),2))</f>
        <v>10</v>
      </c>
      <c r="H46" s="77">
        <f t="shared" si="3"/>
        <v>2</v>
      </c>
      <c r="I46" s="26">
        <f t="shared" si="4"/>
        <v>870</v>
      </c>
      <c r="J46" s="26">
        <f t="shared" si="5"/>
        <v>14</v>
      </c>
      <c r="K46" s="79">
        <v>41</v>
      </c>
    </row>
    <row r="47" spans="1:11" ht="16.5" thickBot="1">
      <c r="A47" s="103">
        <v>1086</v>
      </c>
      <c r="B47" s="40" t="s">
        <v>120</v>
      </c>
      <c r="C47" s="75"/>
      <c r="D47" s="77">
        <f>IF(ISNA(MATCH($B47,'Výsledková listina'!$D:$D,0)),"",INDEX('Výsledková listina'!$G:$H,MATCH($B47,'Výsledková listina'!$D:$D,0),1))</f>
        <v>180</v>
      </c>
      <c r="E47" s="78">
        <f>IF(ISNA(MATCH($B47,'Výsledková listina'!$D:$D,0)),"",INDEX('Výsledková listina'!$G:$H,MATCH($B47,'Výsledková listina'!$D:$D,0),2))</f>
        <v>9</v>
      </c>
      <c r="F47" s="77">
        <f>IF(ISNA(MATCH($B47,'Výsledková listina'!$M:$M,0)),"",INDEX('Výsledková listina'!$P:$Q,MATCH($B47,'Výsledková listina'!$M:$M,0),1))</f>
        <v>1790</v>
      </c>
      <c r="G47" s="77">
        <f>IF(ISNA(MATCH($B47,'Výsledková listina'!$M:$M,0)),"",INDEX('Výsledková listina'!$P:$Q,MATCH($B47,'Výsledková listina'!$M:$M,0),2))</f>
        <v>5.5</v>
      </c>
      <c r="H47" s="77">
        <f t="shared" si="3"/>
        <v>2</v>
      </c>
      <c r="I47" s="26">
        <f t="shared" si="4"/>
        <v>1970</v>
      </c>
      <c r="J47" s="26">
        <f t="shared" si="5"/>
        <v>14.5</v>
      </c>
      <c r="K47" s="79">
        <v>42</v>
      </c>
    </row>
    <row r="48" spans="1:11" ht="15.75">
      <c r="A48" s="101">
        <v>1982</v>
      </c>
      <c r="B48" s="32" t="s">
        <v>167</v>
      </c>
      <c r="C48" s="75"/>
      <c r="D48" s="77">
        <f>IF(ISNA(MATCH($B48,'Výsledková listina'!$D:$D,0)),"",INDEX('Výsledková listina'!$G:$H,MATCH($B48,'Výsledková listina'!$D:$D,0),1))</f>
        <v>30</v>
      </c>
      <c r="E48" s="78">
        <f>IF(ISNA(MATCH($B48,'Výsledková listina'!$D:$D,0)),"",INDEX('Výsledková listina'!$G:$H,MATCH($B48,'Výsledková listina'!$D:$D,0),2))</f>
        <v>4.5</v>
      </c>
      <c r="F48" s="77">
        <f>IF(ISNA(MATCH($B48,'Výsledková listina'!$M:$M,0)),"",INDEX('Výsledková listina'!$P:$Q,MATCH($B48,'Výsledková listina'!$M:$M,0),1))</f>
        <v>1540</v>
      </c>
      <c r="G48" s="77">
        <f>IF(ISNA(MATCH($B48,'Výsledková listina'!$M:$M,0)),"",INDEX('Výsledková listina'!$P:$Q,MATCH($B48,'Výsledková listina'!$M:$M,0),2))</f>
        <v>10</v>
      </c>
      <c r="H48" s="77">
        <f t="shared" si="3"/>
        <v>2</v>
      </c>
      <c r="I48" s="26">
        <f t="shared" si="4"/>
        <v>1570</v>
      </c>
      <c r="J48" s="26">
        <f t="shared" si="5"/>
        <v>14.5</v>
      </c>
      <c r="K48" s="79">
        <v>43</v>
      </c>
    </row>
    <row r="49" spans="1:11" ht="15.75">
      <c r="A49" s="102">
        <v>753</v>
      </c>
      <c r="B49" s="36" t="s">
        <v>117</v>
      </c>
      <c r="C49" s="75"/>
      <c r="D49" s="77">
        <f>IF(ISNA(MATCH($B49,'Výsledková listina'!$D:$D,0)),"",INDEX('Výsledková listina'!$G:$H,MATCH($B49,'Výsledková listina'!$D:$D,0),1))</f>
        <v>120</v>
      </c>
      <c r="E49" s="78">
        <f>IF(ISNA(MATCH($B49,'Výsledková listina'!$D:$D,0)),"",INDEX('Výsledková listina'!$G:$H,MATCH($B49,'Výsledková listina'!$D:$D,0),2))</f>
        <v>10</v>
      </c>
      <c r="F49" s="77">
        <f>IF(ISNA(MATCH($B49,'Výsledková listina'!$M:$M,0)),"",INDEX('Výsledková listina'!$P:$Q,MATCH($B49,'Výsledková listina'!$M:$M,0),1))</f>
        <v>3750</v>
      </c>
      <c r="G49" s="77">
        <f>IF(ISNA(MATCH($B49,'Výsledková listina'!$M:$M,0)),"",INDEX('Výsledková listina'!$P:$Q,MATCH($B49,'Výsledková listina'!$M:$M,0),2))</f>
        <v>5</v>
      </c>
      <c r="H49" s="77">
        <f t="shared" si="3"/>
        <v>2</v>
      </c>
      <c r="I49" s="26">
        <f t="shared" si="4"/>
        <v>3870</v>
      </c>
      <c r="J49" s="26">
        <f t="shared" si="5"/>
        <v>15</v>
      </c>
      <c r="K49" s="79">
        <v>44</v>
      </c>
    </row>
    <row r="50" spans="1:11" ht="16.5" thickBot="1">
      <c r="A50" s="103">
        <v>2285</v>
      </c>
      <c r="B50" s="40" t="s">
        <v>136</v>
      </c>
      <c r="C50" s="75"/>
      <c r="D50" s="77">
        <f>IF(ISNA(MATCH($B50,'Výsledková listina'!$D:$D,0)),"",INDEX('Výsledková listina'!$G:$H,MATCH($B50,'Výsledková listina'!$D:$D,0),1))</f>
        <v>670</v>
      </c>
      <c r="E50" s="78">
        <f>IF(ISNA(MATCH($B50,'Výsledková listina'!$D:$D,0)),"",INDEX('Výsledková listina'!$G:$H,MATCH($B50,'Výsledková listina'!$D:$D,0),2))</f>
        <v>9</v>
      </c>
      <c r="F50" s="77">
        <f>IF(ISNA(MATCH($B50,'Výsledková listina'!$M:$M,0)),"",INDEX('Výsledková listina'!$P:$Q,MATCH($B50,'Výsledková listina'!$M:$M,0),1))</f>
        <v>3050</v>
      </c>
      <c r="G50" s="77">
        <f>IF(ISNA(MATCH($B50,'Výsledková listina'!$M:$M,0)),"",INDEX('Výsledková listina'!$P:$Q,MATCH($B50,'Výsledková listina'!$M:$M,0),2))</f>
        <v>6</v>
      </c>
      <c r="H50" s="77">
        <f t="shared" si="3"/>
        <v>2</v>
      </c>
      <c r="I50" s="26">
        <f t="shared" si="4"/>
        <v>3720</v>
      </c>
      <c r="J50" s="26">
        <f t="shared" si="5"/>
        <v>15</v>
      </c>
      <c r="K50" s="79">
        <v>45</v>
      </c>
    </row>
    <row r="51" spans="1:11" ht="15.75">
      <c r="A51" s="101">
        <v>2317</v>
      </c>
      <c r="B51" s="32" t="s">
        <v>115</v>
      </c>
      <c r="C51" s="75"/>
      <c r="D51" s="77">
        <f>IF(ISNA(MATCH($B51,'Výsledková listina'!$D:$D,0)),"",INDEX('Výsledková listina'!$G:$H,MATCH($B51,'Výsledková listina'!$D:$D,0),1))</f>
        <v>570</v>
      </c>
      <c r="E51" s="78">
        <f>IF(ISNA(MATCH($B51,'Výsledková listina'!$D:$D,0)),"",INDEX('Výsledková listina'!$G:$H,MATCH($B51,'Výsledková listina'!$D:$D,0),2))</f>
        <v>8</v>
      </c>
      <c r="F51" s="77">
        <f>IF(ISNA(MATCH($B51,'Výsledková listina'!$M:$M,0)),"",INDEX('Výsledková listina'!$P:$Q,MATCH($B51,'Výsledková listina'!$M:$M,0),1))</f>
        <v>2950</v>
      </c>
      <c r="G51" s="77">
        <f>IF(ISNA(MATCH($B51,'Výsledková listina'!$M:$M,0)),"",INDEX('Výsledková listina'!$P:$Q,MATCH($B51,'Výsledková listina'!$M:$M,0),2))</f>
        <v>7</v>
      </c>
      <c r="H51" s="77">
        <f t="shared" si="3"/>
        <v>2</v>
      </c>
      <c r="I51" s="26">
        <f t="shared" si="4"/>
        <v>3520</v>
      </c>
      <c r="J51" s="26">
        <f t="shared" si="5"/>
        <v>15</v>
      </c>
      <c r="K51" s="79">
        <v>46</v>
      </c>
    </row>
    <row r="52" spans="1:11" ht="15.75">
      <c r="A52" s="102">
        <v>2287</v>
      </c>
      <c r="B52" s="36" t="s">
        <v>137</v>
      </c>
      <c r="C52" s="75"/>
      <c r="D52" s="77">
        <f>IF(ISNA(MATCH($B52,'Výsledková listina'!$D:$D,0)),"",INDEX('Výsledková listina'!$G:$H,MATCH($B52,'Výsledková listina'!$D:$D,0),1))</f>
        <v>110</v>
      </c>
      <c r="E52" s="78">
        <f>IF(ISNA(MATCH($B52,'Výsledková listina'!$D:$D,0)),"",INDEX('Výsledková listina'!$G:$H,MATCH($B52,'Výsledková listina'!$D:$D,0),2))</f>
        <v>9.5</v>
      </c>
      <c r="F52" s="77">
        <f>IF(ISNA(MATCH($B52,'Výsledková listina'!$M:$M,0)),"",INDEX('Výsledková listina'!$P:$Q,MATCH($B52,'Výsledková listina'!$M:$M,0),1))</f>
        <v>1790</v>
      </c>
      <c r="G52" s="77">
        <f>IF(ISNA(MATCH($B52,'Výsledková listina'!$M:$M,0)),"",INDEX('Výsledková listina'!$P:$Q,MATCH($B52,'Výsledková listina'!$M:$M,0),2))</f>
        <v>5.5</v>
      </c>
      <c r="H52" s="77">
        <f t="shared" si="3"/>
        <v>2</v>
      </c>
      <c r="I52" s="26">
        <f t="shared" si="4"/>
        <v>1900</v>
      </c>
      <c r="J52" s="26">
        <f t="shared" si="5"/>
        <v>15</v>
      </c>
      <c r="K52" s="79">
        <v>47</v>
      </c>
    </row>
    <row r="53" spans="1:11" ht="16.5" thickBot="1">
      <c r="A53" s="103">
        <v>2259</v>
      </c>
      <c r="B53" s="40" t="s">
        <v>151</v>
      </c>
      <c r="C53" s="75"/>
      <c r="D53" s="77">
        <f>IF(ISNA(MATCH($B53,'Výsledková listina'!$D:$D,0)),"",INDEX('Výsledková listina'!$G:$H,MATCH($B53,'Výsledková listina'!$D:$D,0),1))</f>
        <v>100</v>
      </c>
      <c r="E53" s="78">
        <f>IF(ISNA(MATCH($B53,'Výsledková listina'!$D:$D,0)),"",INDEX('Výsledková listina'!$G:$H,MATCH($B53,'Výsledková listina'!$D:$D,0),2))</f>
        <v>6</v>
      </c>
      <c r="F53" s="77">
        <f>IF(ISNA(MATCH($B53,'Výsledková listina'!$M:$M,0)),"",INDEX('Výsledková listina'!$P:$Q,MATCH($B53,'Výsledková listina'!$M:$M,0),1))</f>
        <v>1630</v>
      </c>
      <c r="G53" s="77">
        <f>IF(ISNA(MATCH($B53,'Výsledková listina'!$M:$M,0)),"",INDEX('Výsledková listina'!$P:$Q,MATCH($B53,'Výsledková listina'!$M:$M,0),2))</f>
        <v>9</v>
      </c>
      <c r="H53" s="77">
        <f t="shared" si="3"/>
        <v>2</v>
      </c>
      <c r="I53" s="26">
        <f t="shared" si="4"/>
        <v>1730</v>
      </c>
      <c r="J53" s="26">
        <f t="shared" si="5"/>
        <v>15</v>
      </c>
      <c r="K53" s="79">
        <v>48</v>
      </c>
    </row>
    <row r="54" spans="1:11" ht="15.75">
      <c r="A54" s="101">
        <v>1129</v>
      </c>
      <c r="B54" s="32" t="s">
        <v>121</v>
      </c>
      <c r="C54" s="75"/>
      <c r="D54" s="77">
        <f>IF(ISNA(MATCH($B54,'Výsledková listina'!$D:$D,0)),"",INDEX('Výsledková listina'!$G:$H,MATCH($B54,'Výsledková listina'!$D:$D,0),1))</f>
        <v>230</v>
      </c>
      <c r="E54" s="78">
        <f>IF(ISNA(MATCH($B54,'Výsledková listina'!$D:$D,0)),"",INDEX('Výsledková listina'!$G:$H,MATCH($B54,'Výsledková listina'!$D:$D,0),2))</f>
        <v>3</v>
      </c>
      <c r="F54" s="77">
        <f>IF(ISNA(MATCH($B54,'Výsledková listina'!$M:$M,0)),"",INDEX('Výsledková listina'!$P:$Q,MATCH($B54,'Výsledková listina'!$M:$M,0),1))</f>
        <v>270</v>
      </c>
      <c r="G54" s="77">
        <f>IF(ISNA(MATCH($B54,'Výsledková listina'!$M:$M,0)),"",INDEX('Výsledková listina'!$P:$Q,MATCH($B54,'Výsledková listina'!$M:$M,0),2))</f>
        <v>12</v>
      </c>
      <c r="H54" s="77">
        <f t="shared" si="3"/>
        <v>2</v>
      </c>
      <c r="I54" s="26">
        <f t="shared" si="4"/>
        <v>500</v>
      </c>
      <c r="J54" s="26">
        <f t="shared" si="5"/>
        <v>15</v>
      </c>
      <c r="K54" s="79">
        <v>49</v>
      </c>
    </row>
    <row r="55" spans="1:11" ht="15.75">
      <c r="A55" s="102">
        <v>2281</v>
      </c>
      <c r="B55" s="36" t="s">
        <v>160</v>
      </c>
      <c r="C55" s="75"/>
      <c r="D55" s="77">
        <f>IF(ISNA(MATCH($B55,'Výsledková listina'!$D:$D,0)),"",INDEX('Výsledková listina'!$G:$H,MATCH($B55,'Výsledková listina'!$D:$D,0),1))</f>
        <v>1660</v>
      </c>
      <c r="E55" s="78">
        <f>IF(ISNA(MATCH($B55,'Výsledková listina'!$D:$D,0)),"",INDEX('Výsledková listina'!$G:$H,MATCH($B55,'Výsledková listina'!$D:$D,0),2))</f>
        <v>8</v>
      </c>
      <c r="F55" s="77">
        <f>IF(ISNA(MATCH($B55,'Výsledková listina'!$M:$M,0)),"",INDEX('Výsledková listina'!$P:$Q,MATCH($B55,'Výsledková listina'!$M:$M,0),1))</f>
        <v>970</v>
      </c>
      <c r="G55" s="77">
        <f>IF(ISNA(MATCH($B55,'Výsledková listina'!$M:$M,0)),"",INDEX('Výsledková listina'!$P:$Q,MATCH($B55,'Výsledková listina'!$M:$M,0),2))</f>
        <v>8</v>
      </c>
      <c r="H55" s="77">
        <f t="shared" si="3"/>
        <v>2</v>
      </c>
      <c r="I55" s="26">
        <f t="shared" si="4"/>
        <v>2630</v>
      </c>
      <c r="J55" s="26">
        <f t="shared" si="5"/>
        <v>16</v>
      </c>
      <c r="K55" s="79">
        <v>50</v>
      </c>
    </row>
    <row r="56" spans="1:11" ht="16.5" thickBot="1">
      <c r="A56" s="103">
        <v>2512</v>
      </c>
      <c r="B56" s="40" t="s">
        <v>130</v>
      </c>
      <c r="C56" s="75"/>
      <c r="D56" s="77">
        <f>IF(ISNA(MATCH($B56,'Výsledková listina'!$D:$D,0)),"",INDEX('Výsledková listina'!$G:$H,MATCH($B56,'Výsledková listina'!$D:$D,0),1))</f>
        <v>0</v>
      </c>
      <c r="E56" s="78">
        <f>IF(ISNA(MATCH($B56,'Výsledková listina'!$D:$D,0)),"",INDEX('Výsledková listina'!$G:$H,MATCH($B56,'Výsledková listina'!$D:$D,0),2))</f>
        <v>10</v>
      </c>
      <c r="F56" s="77">
        <f>IF(ISNA(MATCH($B56,'Výsledková listina'!$M:$M,0)),"",INDEX('Výsledková listina'!$P:$Q,MATCH($B56,'Výsledková listina'!$M:$M,0),1))</f>
        <v>1740</v>
      </c>
      <c r="G56" s="77">
        <f>IF(ISNA(MATCH($B56,'Výsledková listina'!$M:$M,0)),"",INDEX('Výsledková listina'!$P:$Q,MATCH($B56,'Výsledková listina'!$M:$M,0),2))</f>
        <v>6</v>
      </c>
      <c r="H56" s="77">
        <f t="shared" si="3"/>
        <v>2</v>
      </c>
      <c r="I56" s="26">
        <f t="shared" si="4"/>
        <v>1740</v>
      </c>
      <c r="J56" s="26">
        <f t="shared" si="5"/>
        <v>16</v>
      </c>
      <c r="K56" s="79">
        <v>51</v>
      </c>
    </row>
    <row r="57" spans="1:11" ht="15.75">
      <c r="A57" s="101">
        <v>2529</v>
      </c>
      <c r="B57" s="32" t="s">
        <v>128</v>
      </c>
      <c r="C57" s="75"/>
      <c r="D57" s="77">
        <f>IF(ISNA(MATCH($B57,'Výsledková listina'!$D:$D,0)),"",INDEX('Výsledková listina'!$G:$H,MATCH($B57,'Výsledková listina'!$D:$D,0),1))</f>
        <v>170</v>
      </c>
      <c r="E57" s="78">
        <f>IF(ISNA(MATCH($B57,'Výsledková listina'!$D:$D,0)),"",INDEX('Výsledková listina'!$G:$H,MATCH($B57,'Výsledková listina'!$D:$D,0),2))</f>
        <v>8</v>
      </c>
      <c r="F57" s="77">
        <f>IF(ISNA(MATCH($B57,'Výsledková listina'!$M:$M,0)),"",INDEX('Výsledková listina'!$P:$Q,MATCH($B57,'Výsledková listina'!$M:$M,0),1))</f>
        <v>1380</v>
      </c>
      <c r="G57" s="77">
        <f>IF(ISNA(MATCH($B57,'Výsledková listina'!$M:$M,0)),"",INDEX('Výsledková listina'!$P:$Q,MATCH($B57,'Výsledková listina'!$M:$M,0),2))</f>
        <v>8</v>
      </c>
      <c r="H57" s="77">
        <f t="shared" si="3"/>
        <v>2</v>
      </c>
      <c r="I57" s="26">
        <f t="shared" si="4"/>
        <v>1550</v>
      </c>
      <c r="J57" s="26">
        <f t="shared" si="5"/>
        <v>16</v>
      </c>
      <c r="K57" s="79">
        <v>52</v>
      </c>
    </row>
    <row r="58" spans="1:11" ht="15.75">
      <c r="A58" s="102">
        <v>2272</v>
      </c>
      <c r="B58" s="36" t="s">
        <v>159</v>
      </c>
      <c r="C58" s="75"/>
      <c r="D58" s="77">
        <f>IF(ISNA(MATCH($B58,'Výsledková listina'!$D:$D,0)),"",INDEX('Výsledková listina'!$G:$H,MATCH($B58,'Výsledková listina'!$D:$D,0),1))</f>
        <v>70</v>
      </c>
      <c r="E58" s="78">
        <f>IF(ISNA(MATCH($B58,'Výsledková listina'!$D:$D,0)),"",INDEX('Výsledková listina'!$G:$H,MATCH($B58,'Výsledková listina'!$D:$D,0),2))</f>
        <v>9</v>
      </c>
      <c r="F58" s="77">
        <f>IF(ISNA(MATCH($B58,'Výsledková listina'!$M:$M,0)),"",INDEX('Výsledková listina'!$P:$Q,MATCH($B58,'Výsledková listina'!$M:$M,0),1))</f>
        <v>1420</v>
      </c>
      <c r="G58" s="77">
        <f>IF(ISNA(MATCH($B58,'Výsledková listina'!$M:$M,0)),"",INDEX('Výsledková listina'!$P:$Q,MATCH($B58,'Výsledková listina'!$M:$M,0),2))</f>
        <v>7</v>
      </c>
      <c r="H58" s="77">
        <f t="shared" si="3"/>
        <v>2</v>
      </c>
      <c r="I58" s="26">
        <f t="shared" si="4"/>
        <v>1490</v>
      </c>
      <c r="J58" s="26">
        <f t="shared" si="5"/>
        <v>16</v>
      </c>
      <c r="K58" s="79">
        <v>53</v>
      </c>
    </row>
    <row r="59" spans="1:11" ht="16.5" thickBot="1">
      <c r="A59" s="103">
        <v>243</v>
      </c>
      <c r="B59" s="40" t="s">
        <v>172</v>
      </c>
      <c r="C59" s="75"/>
      <c r="D59" s="77">
        <f>IF(ISNA(MATCH($B59,'Výsledková listina'!$D:$D,0)),"",INDEX('Výsledková listina'!$G:$H,MATCH($B59,'Výsledková listina'!$D:$D,0),1))</f>
        <v>240</v>
      </c>
      <c r="E59" s="78">
        <f>IF(ISNA(MATCH($B59,'Výsledková listina'!$D:$D,0)),"",INDEX('Výsledková listina'!$G:$H,MATCH($B59,'Výsledková listina'!$D:$D,0),2))</f>
        <v>11</v>
      </c>
      <c r="F59" s="77">
        <f>IF(ISNA(MATCH($B59,'Výsledková listina'!$M:$M,0)),"",INDEX('Výsledková listina'!$P:$Q,MATCH($B59,'Výsledková listina'!$M:$M,0),1))</f>
        <v>3430</v>
      </c>
      <c r="G59" s="77">
        <f>IF(ISNA(MATCH($B59,'Výsledková listina'!$M:$M,0)),"",INDEX('Výsledková listina'!$P:$Q,MATCH($B59,'Výsledková listina'!$M:$M,0),2))</f>
        <v>6</v>
      </c>
      <c r="H59" s="77">
        <f t="shared" si="3"/>
        <v>2</v>
      </c>
      <c r="I59" s="26">
        <f t="shared" si="4"/>
        <v>3670</v>
      </c>
      <c r="J59" s="26">
        <f t="shared" si="5"/>
        <v>17</v>
      </c>
      <c r="K59" s="79">
        <v>54</v>
      </c>
    </row>
    <row r="60" spans="1:11" ht="15.75">
      <c r="A60" s="101"/>
      <c r="B60" s="32" t="s">
        <v>190</v>
      </c>
      <c r="C60" s="75"/>
      <c r="D60" s="77">
        <f>IF(ISNA(MATCH($B60,'Výsledková listina'!$D:$D,0)),"",INDEX('Výsledková listina'!$G:$H,MATCH($B60,'Výsledková listina'!$D:$D,0),1))</f>
        <v>240</v>
      </c>
      <c r="E60" s="78">
        <f>IF(ISNA(MATCH($B60,'Výsledková listina'!$D:$D,0)),"",INDEX('Výsledková listina'!$G:$H,MATCH($B60,'Výsledková listina'!$D:$D,0),2))</f>
        <v>7</v>
      </c>
      <c r="F60" s="77">
        <f>IF(ISNA(MATCH($B60,'Výsledková listina'!$M:$M,0)),"",INDEX('Výsledková listina'!$P:$Q,MATCH($B60,'Výsledková listina'!$M:$M,0),1))</f>
        <v>1440</v>
      </c>
      <c r="G60" s="77">
        <f>IF(ISNA(MATCH($B60,'Výsledková listina'!$M:$M,0)),"",INDEX('Výsledková listina'!$P:$Q,MATCH($B60,'Výsledková listina'!$M:$M,0),2))</f>
        <v>11</v>
      </c>
      <c r="H60" s="77">
        <f t="shared" si="3"/>
        <v>2</v>
      </c>
      <c r="I60" s="26">
        <f t="shared" si="4"/>
        <v>1680</v>
      </c>
      <c r="J60" s="26">
        <f t="shared" si="5"/>
        <v>18</v>
      </c>
      <c r="K60" s="79">
        <v>55</v>
      </c>
    </row>
    <row r="61" spans="1:11" ht="15.75">
      <c r="A61" s="102">
        <v>2273</v>
      </c>
      <c r="B61" s="36" t="s">
        <v>158</v>
      </c>
      <c r="C61" s="75"/>
      <c r="D61" s="77">
        <f>IF(ISNA(MATCH($B61,'Výsledková listina'!$D:$D,0)),"",INDEX('Výsledková listina'!$G:$H,MATCH($B61,'Výsledková listina'!$D:$D,0),1))</f>
        <v>0</v>
      </c>
      <c r="E61" s="78">
        <f>IF(ISNA(MATCH($B61,'Výsledková listina'!$D:$D,0)),"",INDEX('Výsledková listina'!$G:$H,MATCH($B61,'Výsledková listina'!$D:$D,0),2))</f>
        <v>13</v>
      </c>
      <c r="F61" s="77">
        <f>IF(ISNA(MATCH($B61,'Výsledková listina'!$M:$M,0)),"",INDEX('Výsledková listina'!$P:$Q,MATCH($B61,'Výsledková listina'!$M:$M,0),1))</f>
        <v>1640</v>
      </c>
      <c r="G61" s="77">
        <f>IF(ISNA(MATCH($B61,'Výsledková listina'!$M:$M,0)),"",INDEX('Výsledková listina'!$P:$Q,MATCH($B61,'Výsledková listina'!$M:$M,0),2))</f>
        <v>5</v>
      </c>
      <c r="H61" s="77">
        <f t="shared" si="3"/>
        <v>2</v>
      </c>
      <c r="I61" s="26">
        <f t="shared" si="4"/>
        <v>1640</v>
      </c>
      <c r="J61" s="26">
        <f t="shared" si="5"/>
        <v>18</v>
      </c>
      <c r="K61" s="79">
        <v>56</v>
      </c>
    </row>
    <row r="62" spans="1:11" ht="16.5" thickBot="1">
      <c r="A62" s="103">
        <v>2054</v>
      </c>
      <c r="B62" s="40" t="s">
        <v>161</v>
      </c>
      <c r="C62" s="75"/>
      <c r="D62" s="77">
        <f>IF(ISNA(MATCH($B62,'Výsledková listina'!$D:$D,0)),"",INDEX('Výsledková listina'!$G:$H,MATCH($B62,'Výsledková listina'!$D:$D,0),1))</f>
        <v>300</v>
      </c>
      <c r="E62" s="78">
        <f>IF(ISNA(MATCH($B62,'Výsledková listina'!$D:$D,0)),"",INDEX('Výsledková listina'!$G:$H,MATCH($B62,'Výsledková listina'!$D:$D,0),2))</f>
        <v>6</v>
      </c>
      <c r="F62" s="77">
        <f>IF(ISNA(MATCH($B62,'Výsledková listina'!$M:$M,0)),"",INDEX('Výsledková listina'!$P:$Q,MATCH($B62,'Výsledková listina'!$M:$M,0),1))</f>
        <v>670</v>
      </c>
      <c r="G62" s="77">
        <f>IF(ISNA(MATCH($B62,'Výsledková listina'!$M:$M,0)),"",INDEX('Výsledková listina'!$P:$Q,MATCH($B62,'Výsledková listina'!$M:$M,0),2))</f>
        <v>12</v>
      </c>
      <c r="H62" s="77">
        <f t="shared" si="3"/>
        <v>2</v>
      </c>
      <c r="I62" s="26">
        <f t="shared" si="4"/>
        <v>970</v>
      </c>
      <c r="J62" s="26">
        <f t="shared" si="5"/>
        <v>18</v>
      </c>
      <c r="K62" s="79">
        <v>57</v>
      </c>
    </row>
    <row r="63" spans="1:11" ht="15.75">
      <c r="A63" s="101" t="s">
        <v>147</v>
      </c>
      <c r="B63" s="32" t="s">
        <v>116</v>
      </c>
      <c r="C63" s="75"/>
      <c r="D63" s="77">
        <f>IF(ISNA(MATCH($B63,'Výsledková listina'!$D:$D,0)),"",INDEX('Výsledková listina'!$G:$H,MATCH($B63,'Výsledková listina'!$D:$D,0),1))</f>
        <v>60</v>
      </c>
      <c r="E63" s="78">
        <f>IF(ISNA(MATCH($B63,'Výsledková listina'!$D:$D,0)),"",INDEX('Výsledková listina'!$G:$H,MATCH($B63,'Výsledková listina'!$D:$D,0),2))</f>
        <v>12</v>
      </c>
      <c r="F63" s="77">
        <f>IF(ISNA(MATCH($B63,'Výsledková listina'!$M:$M,0)),"",INDEX('Výsledková listina'!$P:$Q,MATCH($B63,'Výsledková listina'!$M:$M,0),1))</f>
        <v>1370</v>
      </c>
      <c r="G63" s="77">
        <f>IF(ISNA(MATCH($B63,'Výsledková listina'!$M:$M,0)),"",INDEX('Výsledková listina'!$P:$Q,MATCH($B63,'Výsledková listina'!$M:$M,0),2))</f>
        <v>7</v>
      </c>
      <c r="H63" s="77">
        <f t="shared" si="3"/>
        <v>2</v>
      </c>
      <c r="I63" s="26">
        <f t="shared" si="4"/>
        <v>1430</v>
      </c>
      <c r="J63" s="26">
        <f t="shared" si="5"/>
        <v>19</v>
      </c>
      <c r="K63" s="79">
        <v>58</v>
      </c>
    </row>
    <row r="64" spans="1:11" ht="15.75">
      <c r="A64" s="102"/>
      <c r="B64" s="36" t="s">
        <v>113</v>
      </c>
      <c r="C64" s="75"/>
      <c r="D64" s="77">
        <f>IF(ISNA(MATCH($B64,'Výsledková listina'!$D:$D,0)),"",INDEX('Výsledková listina'!$G:$H,MATCH($B64,'Výsledková listina'!$D:$D,0),1))</f>
        <v>0</v>
      </c>
      <c r="E64" s="78">
        <f>IF(ISNA(MATCH($B64,'Výsledková listina'!$D:$D,0)),"",INDEX('Výsledková listina'!$G:$H,MATCH($B64,'Výsledková listina'!$D:$D,0),2))</f>
        <v>10</v>
      </c>
      <c r="F64" s="77">
        <f>IF(ISNA(MATCH($B64,'Výsledková listina'!$M:$M,0)),"",INDEX('Výsledková listina'!$P:$Q,MATCH($B64,'Výsledková listina'!$M:$M,0),1))</f>
        <v>1030</v>
      </c>
      <c r="G64" s="77">
        <f>IF(ISNA(MATCH($B64,'Výsledková listina'!$M:$M,0)),"",INDEX('Výsledková listina'!$P:$Q,MATCH($B64,'Výsledková listina'!$M:$M,0),2))</f>
        <v>9</v>
      </c>
      <c r="H64" s="77">
        <f t="shared" si="3"/>
        <v>2</v>
      </c>
      <c r="I64" s="26">
        <f t="shared" si="4"/>
        <v>1030</v>
      </c>
      <c r="J64" s="26">
        <f t="shared" si="5"/>
        <v>19</v>
      </c>
      <c r="K64" s="79">
        <v>59</v>
      </c>
    </row>
    <row r="65" spans="1:11" ht="16.5" thickBot="1">
      <c r="A65" s="103">
        <v>2327</v>
      </c>
      <c r="B65" s="40" t="s">
        <v>180</v>
      </c>
      <c r="C65" s="75"/>
      <c r="D65" s="77">
        <f>IF(ISNA(MATCH($B65,'Výsledková listina'!$D:$D,0)),"",INDEX('Výsledková listina'!$G:$H,MATCH($B65,'Výsledková listina'!$D:$D,0),1))</f>
        <v>0</v>
      </c>
      <c r="E65" s="78">
        <f>IF(ISNA(MATCH($B65,'Výsledková listina'!$D:$D,0)),"",INDEX('Výsledková listina'!$G:$H,MATCH($B65,'Výsledková listina'!$D:$D,0),2))</f>
        <v>10</v>
      </c>
      <c r="F65" s="77">
        <f>IF(ISNA(MATCH($B65,'Výsledková listina'!$M:$M,0)),"",INDEX('Výsledková listina'!$P:$Q,MATCH($B65,'Výsledková listina'!$M:$M,0),1))</f>
        <v>800</v>
      </c>
      <c r="G65" s="77">
        <f>IF(ISNA(MATCH($B65,'Výsledková listina'!$M:$M,0)),"",INDEX('Výsledková listina'!$P:$Q,MATCH($B65,'Výsledková listina'!$M:$M,0),2))</f>
        <v>9</v>
      </c>
      <c r="H65" s="77">
        <f t="shared" si="3"/>
        <v>2</v>
      </c>
      <c r="I65" s="26">
        <f t="shared" si="4"/>
        <v>800</v>
      </c>
      <c r="J65" s="26">
        <f t="shared" si="5"/>
        <v>19</v>
      </c>
      <c r="K65" s="79">
        <v>60</v>
      </c>
    </row>
    <row r="66" spans="1:11" ht="15.75">
      <c r="A66" s="153">
        <v>2357</v>
      </c>
      <c r="B66" s="36" t="s">
        <v>127</v>
      </c>
      <c r="C66" s="75"/>
      <c r="D66" s="77">
        <f>IF(ISNA(MATCH($B66,'Výsledková listina'!$D:$D,0)),"",INDEX('Výsledková listina'!$G:$H,MATCH($B66,'Výsledková listina'!$D:$D,0),1))</f>
        <v>0</v>
      </c>
      <c r="E66" s="78">
        <f>IF(ISNA(MATCH($B66,'Výsledková listina'!$D:$D,0)),"",INDEX('Výsledková listina'!$G:$H,MATCH($B66,'Výsledková listina'!$D:$D,0),2))</f>
        <v>10</v>
      </c>
      <c r="F66" s="77">
        <f>IF(ISNA(MATCH($B66,'Výsledková listina'!$M:$M,0)),"",INDEX('Výsledková listina'!$P:$Q,MATCH($B66,'Výsledková listina'!$M:$M,0),1))</f>
        <v>1010</v>
      </c>
      <c r="G66" s="77">
        <f>IF(ISNA(MATCH($B66,'Výsledková listina'!$M:$M,0)),"",INDEX('Výsledková listina'!$P:$Q,MATCH($B66,'Výsledková listina'!$M:$M,0),2))</f>
        <v>10</v>
      </c>
      <c r="H66" s="77">
        <f t="shared" si="3"/>
        <v>2</v>
      </c>
      <c r="I66" s="26">
        <f t="shared" si="4"/>
        <v>1010</v>
      </c>
      <c r="J66" s="26">
        <f t="shared" si="5"/>
        <v>20</v>
      </c>
      <c r="K66" s="79">
        <v>61</v>
      </c>
    </row>
    <row r="67" spans="1:11" ht="15.75">
      <c r="A67" s="153">
        <v>2319</v>
      </c>
      <c r="B67" s="36" t="s">
        <v>181</v>
      </c>
      <c r="C67" s="75"/>
      <c r="D67" s="77">
        <f>IF(ISNA(MATCH($B67,'Výsledková listina'!$D:$D,0)),"",INDEX('Výsledková listina'!$G:$H,MATCH($B67,'Výsledková listina'!$D:$D,0),1))</f>
        <v>0</v>
      </c>
      <c r="E67" s="78">
        <f>IF(ISNA(MATCH($B67,'Výsledková listina'!$D:$D,0)),"",INDEX('Výsledková listina'!$G:$H,MATCH($B67,'Výsledková listina'!$D:$D,0),2))</f>
        <v>10</v>
      </c>
      <c r="F67" s="77">
        <f>IF(ISNA(MATCH($B67,'Výsledková listina'!$M:$M,0)),"",INDEX('Výsledková listina'!$P:$Q,MATCH($B67,'Výsledková listina'!$M:$M,0),1))</f>
        <v>910</v>
      </c>
      <c r="G67" s="77">
        <f>IF(ISNA(MATCH($B67,'Výsledková listina'!$M:$M,0)),"",INDEX('Výsledková listina'!$P:$Q,MATCH($B67,'Výsledková listina'!$M:$M,0),2))</f>
        <v>11</v>
      </c>
      <c r="H67" s="77">
        <f t="shared" si="3"/>
        <v>2</v>
      </c>
      <c r="I67" s="26">
        <f t="shared" si="4"/>
        <v>910</v>
      </c>
      <c r="J67" s="26">
        <f t="shared" si="5"/>
        <v>21</v>
      </c>
      <c r="K67" s="79">
        <v>62</v>
      </c>
    </row>
    <row r="68" spans="1:11" ht="15.75">
      <c r="A68" s="153">
        <v>2261</v>
      </c>
      <c r="B68" s="36" t="s">
        <v>118</v>
      </c>
      <c r="C68" s="75"/>
      <c r="D68" s="77">
        <f>IF(ISNA(MATCH($B68,'Výsledková listina'!$D:$D,0)),"",INDEX('Výsledková listina'!$G:$H,MATCH($B68,'Výsledková listina'!$D:$D,0),1))</f>
        <v>0</v>
      </c>
      <c r="E68" s="78">
        <f>IF(ISNA(MATCH($B68,'Výsledková listina'!$D:$D,0)),"",INDEX('Výsledková listina'!$G:$H,MATCH($B68,'Výsledková listina'!$D:$D,0),2))</f>
        <v>11</v>
      </c>
      <c r="F68" s="77">
        <f>IF(ISNA(MATCH($B68,'Výsledková listina'!$M:$M,0)),"",INDEX('Výsledková listina'!$P:$Q,MATCH($B68,'Výsledková listina'!$M:$M,0),1))</f>
        <v>620</v>
      </c>
      <c r="G68" s="77">
        <f>IF(ISNA(MATCH($B68,'Výsledková listina'!$M:$M,0)),"",INDEX('Výsledková listina'!$P:$Q,MATCH($B68,'Výsledková listina'!$M:$M,0),2))</f>
        <v>10</v>
      </c>
      <c r="H68" s="77">
        <f t="shared" si="3"/>
        <v>2</v>
      </c>
      <c r="I68" s="26">
        <f t="shared" si="4"/>
        <v>620</v>
      </c>
      <c r="J68" s="26">
        <f t="shared" si="5"/>
        <v>21</v>
      </c>
      <c r="K68" s="79">
        <v>63</v>
      </c>
    </row>
    <row r="69" spans="1:11" ht="15.75">
      <c r="A69" s="153">
        <v>2334</v>
      </c>
      <c r="B69" s="36" t="s">
        <v>165</v>
      </c>
      <c r="C69" s="75"/>
      <c r="D69" s="77">
        <f>IF(ISNA(MATCH($B69,'Výsledková listina'!$D:$D,0)),"",INDEX('Výsledková listina'!$G:$H,MATCH($B69,'Výsledková listina'!$D:$D,0),1))</f>
        <v>0</v>
      </c>
      <c r="E69" s="78">
        <f>IF(ISNA(MATCH($B69,'Výsledková listina'!$D:$D,0)),"",INDEX('Výsledková listina'!$G:$H,MATCH($B69,'Výsledková listina'!$D:$D,0),2))</f>
        <v>10</v>
      </c>
      <c r="F69" s="77">
        <f>IF(ISNA(MATCH($B69,'Výsledková listina'!$M:$M,0)),"",INDEX('Výsledková listina'!$P:$Q,MATCH($B69,'Výsledková listina'!$M:$M,0),1))</f>
        <v>580</v>
      </c>
      <c r="G69" s="77">
        <f>IF(ISNA(MATCH($B69,'Výsledková listina'!$M:$M,0)),"",INDEX('Výsledková listina'!$P:$Q,MATCH($B69,'Výsledková listina'!$M:$M,0),2))</f>
        <v>11</v>
      </c>
      <c r="H69" s="77">
        <f t="shared" si="3"/>
        <v>2</v>
      </c>
      <c r="I69" s="26">
        <f t="shared" si="4"/>
        <v>580</v>
      </c>
      <c r="J69" s="26">
        <f t="shared" si="5"/>
        <v>21</v>
      </c>
      <c r="K69" s="79">
        <v>64</v>
      </c>
    </row>
    <row r="70" spans="1:11" ht="15.75">
      <c r="A70" s="153">
        <v>2302</v>
      </c>
      <c r="B70" s="36" t="s">
        <v>154</v>
      </c>
      <c r="C70" s="75"/>
      <c r="D70" s="77">
        <f>IF(ISNA(MATCH($B70,'Výsledková listina'!$D:$D,0)),"",INDEX('Výsledková listina'!$G:$H,MATCH($B70,'Výsledková listina'!$D:$D,0),1))</f>
        <v>320</v>
      </c>
      <c r="E70" s="78">
        <f>IF(ISNA(MATCH($B70,'Výsledková listina'!$D:$D,0)),"",INDEX('Výsledková listina'!$G:$H,MATCH($B70,'Výsledková listina'!$D:$D,0),2))</f>
        <v>10</v>
      </c>
      <c r="F70" s="77">
        <f>IF(ISNA(MATCH($B70,'Výsledková listina'!$M:$M,0)),"",INDEX('Výsledková listina'!$P:$Q,MATCH($B70,'Výsledková listina'!$M:$M,0),1))</f>
        <v>230</v>
      </c>
      <c r="G70" s="77">
        <f>IF(ISNA(MATCH($B70,'Výsledková listina'!$M:$M,0)),"",INDEX('Výsledková listina'!$P:$Q,MATCH($B70,'Výsledková listina'!$M:$M,0),2))</f>
        <v>11</v>
      </c>
      <c r="H70" s="77">
        <f aca="true" t="shared" si="6" ref="H70:H80">IF(B70="","",COUNT(E70,G70))</f>
        <v>2</v>
      </c>
      <c r="I70" s="26">
        <f aca="true" t="shared" si="7" ref="I70:I80">IF($H70=0,"",SUM(D70,F70))</f>
        <v>550</v>
      </c>
      <c r="J70" s="26">
        <f aca="true" t="shared" si="8" ref="J70:J80">IF($H70=0,"",SUM(E70,G70))</f>
        <v>21</v>
      </c>
      <c r="K70" s="79">
        <v>65</v>
      </c>
    </row>
    <row r="71" spans="1:11" ht="15.75">
      <c r="A71" s="153">
        <v>2355</v>
      </c>
      <c r="B71" s="36" t="s">
        <v>126</v>
      </c>
      <c r="C71" s="75"/>
      <c r="D71" s="77">
        <f>IF(ISNA(MATCH($B71,'Výsledková listina'!$D:$D,0)),"",INDEX('Výsledková listina'!$G:$H,MATCH($B71,'Výsledková listina'!$D:$D,0),1))</f>
        <v>0</v>
      </c>
      <c r="E71" s="78">
        <f>IF(ISNA(MATCH($B71,'Výsledková listina'!$D:$D,0)),"",INDEX('Výsledková listina'!$G:$H,MATCH($B71,'Výsledková listina'!$D:$D,0),2))</f>
        <v>10</v>
      </c>
      <c r="F71" s="77">
        <f>IF(ISNA(MATCH($B71,'Výsledková listina'!$M:$M,0)),"",INDEX('Výsledková listina'!$P:$Q,MATCH($B71,'Výsledková listina'!$M:$M,0),1))</f>
        <v>1230</v>
      </c>
      <c r="G71" s="77">
        <f>IF(ISNA(MATCH($B71,'Výsledková listina'!$M:$M,0)),"",INDEX('Výsledková listina'!$P:$Q,MATCH($B71,'Výsledková listina'!$M:$M,0),2))</f>
        <v>12</v>
      </c>
      <c r="H71" s="77">
        <f t="shared" si="6"/>
        <v>2</v>
      </c>
      <c r="I71" s="26">
        <f t="shared" si="7"/>
        <v>1230</v>
      </c>
      <c r="J71" s="26">
        <f t="shared" si="8"/>
        <v>22</v>
      </c>
      <c r="K71" s="79">
        <v>66</v>
      </c>
    </row>
    <row r="72" spans="1:11" ht="15.75">
      <c r="A72" s="153">
        <v>2338</v>
      </c>
      <c r="B72" s="36" t="s">
        <v>179</v>
      </c>
      <c r="C72" s="75"/>
      <c r="D72" s="77">
        <f>IF(ISNA(MATCH($B72,'Výsledková listina'!$D:$D,0)),"",INDEX('Výsledková listina'!$G:$H,MATCH($B72,'Výsledková listina'!$D:$D,0),1))</f>
        <v>0</v>
      </c>
      <c r="E72" s="78">
        <f>IF(ISNA(MATCH($B72,'Výsledková listina'!$D:$D,0)),"",INDEX('Výsledková listina'!$G:$H,MATCH($B72,'Výsledková listina'!$D:$D,0),2))</f>
        <v>13</v>
      </c>
      <c r="F72" s="77">
        <f>IF(ISNA(MATCH($B72,'Výsledková listina'!$M:$M,0)),"",INDEX('Výsledková listina'!$P:$Q,MATCH($B72,'Výsledková listina'!$M:$M,0),1))</f>
        <v>1100</v>
      </c>
      <c r="G72" s="77">
        <f>IF(ISNA(MATCH($B72,'Výsledková listina'!$M:$M,0)),"",INDEX('Výsledková listina'!$P:$Q,MATCH($B72,'Výsledková listina'!$M:$M,0),2))</f>
        <v>9</v>
      </c>
      <c r="H72" s="77">
        <f t="shared" si="6"/>
        <v>2</v>
      </c>
      <c r="I72" s="26">
        <f t="shared" si="7"/>
        <v>1100</v>
      </c>
      <c r="J72" s="26">
        <f t="shared" si="8"/>
        <v>22</v>
      </c>
      <c r="K72" s="79">
        <v>67</v>
      </c>
    </row>
    <row r="73" spans="1:11" ht="15.75">
      <c r="A73" s="153">
        <v>2389</v>
      </c>
      <c r="B73" s="36" t="s">
        <v>146</v>
      </c>
      <c r="C73" s="75"/>
      <c r="D73" s="77">
        <f>IF(ISNA(MATCH($B73,'Výsledková listina'!$D:$D,0)),"",INDEX('Výsledková listina'!$G:$H,MATCH($B73,'Výsledková listina'!$D:$D,0),1))</f>
        <v>0</v>
      </c>
      <c r="E73" s="78">
        <f>IF(ISNA(MATCH($B73,'Výsledková listina'!$D:$D,0)),"",INDEX('Výsledková listina'!$G:$H,MATCH($B73,'Výsledková listina'!$D:$D,0),2))</f>
        <v>11</v>
      </c>
      <c r="F73" s="77">
        <f>IF(ISNA(MATCH($B73,'Výsledková listina'!$M:$M,0)),"",INDEX('Výsledková listina'!$P:$Q,MATCH($B73,'Výsledková listina'!$M:$M,0),1))</f>
        <v>550</v>
      </c>
      <c r="G73" s="77">
        <f>IF(ISNA(MATCH($B73,'Výsledková listina'!$M:$M,0)),"",INDEX('Výsledková listina'!$P:$Q,MATCH($B73,'Výsledková listina'!$M:$M,0),2))</f>
        <v>11</v>
      </c>
      <c r="H73" s="77">
        <f t="shared" si="6"/>
        <v>2</v>
      </c>
      <c r="I73" s="26">
        <f t="shared" si="7"/>
        <v>550</v>
      </c>
      <c r="J73" s="26">
        <f t="shared" si="8"/>
        <v>22</v>
      </c>
      <c r="K73" s="79">
        <v>68</v>
      </c>
    </row>
    <row r="74" spans="1:11" ht="15.75">
      <c r="A74" s="153">
        <v>2342</v>
      </c>
      <c r="B74" s="36" t="s">
        <v>186</v>
      </c>
      <c r="C74" s="75"/>
      <c r="D74" s="77">
        <f>IF(ISNA(MATCH($B74,'Výsledková listina'!$D:$D,0)),"",INDEX('Výsledková listina'!$G:$H,MATCH($B74,'Výsledková listina'!$D:$D,0),1))</f>
        <v>90</v>
      </c>
      <c r="E74" s="78">
        <f>IF(ISNA(MATCH($B74,'Výsledková listina'!$D:$D,0)),"",INDEX('Výsledková listina'!$G:$H,MATCH($B74,'Výsledková listina'!$D:$D,0),2))</f>
        <v>11.5</v>
      </c>
      <c r="F74" s="77">
        <f>IF(ISNA(MATCH($B74,'Výsledková listina'!$M:$M,0)),"",INDEX('Výsledková listina'!$P:$Q,MATCH($B74,'Výsledková listina'!$M:$M,0),1))</f>
        <v>710</v>
      </c>
      <c r="G74" s="77">
        <f>IF(ISNA(MATCH($B74,'Výsledková listina'!$M:$M,0)),"",INDEX('Výsledková listina'!$P:$Q,MATCH($B74,'Výsledková listina'!$M:$M,0),2))</f>
        <v>11</v>
      </c>
      <c r="H74" s="77">
        <f t="shared" si="6"/>
        <v>2</v>
      </c>
      <c r="I74" s="26">
        <f t="shared" si="7"/>
        <v>800</v>
      </c>
      <c r="J74" s="26">
        <f t="shared" si="8"/>
        <v>22.5</v>
      </c>
      <c r="K74" s="79">
        <v>69</v>
      </c>
    </row>
    <row r="75" spans="1:11" ht="15.75">
      <c r="A75" s="153" t="s">
        <v>147</v>
      </c>
      <c r="B75" s="36" t="s">
        <v>131</v>
      </c>
      <c r="C75" s="75"/>
      <c r="D75" s="77">
        <f>IF(ISNA(MATCH($B75,'Výsledková listina'!$D:$D,0)),"",INDEX('Výsledková listina'!$G:$H,MATCH($B75,'Výsledková listina'!$D:$D,0),1))</f>
        <v>0</v>
      </c>
      <c r="E75" s="78">
        <f>IF(ISNA(MATCH($B75,'Výsledková listina'!$D:$D,0)),"",INDEX('Výsledková listina'!$G:$H,MATCH($B75,'Výsledková listina'!$D:$D,0),2))</f>
        <v>10</v>
      </c>
      <c r="F75" s="77">
        <f>IF(ISNA(MATCH($B75,'Výsledková listina'!$M:$M,0)),"",INDEX('Výsledková listina'!$P:$Q,MATCH($B75,'Výsledková listina'!$M:$M,0),1))</f>
        <v>730</v>
      </c>
      <c r="G75" s="77">
        <f>IF(ISNA(MATCH($B75,'Výsledková listina'!$M:$M,0)),"",INDEX('Výsledková listina'!$P:$Q,MATCH($B75,'Výsledková listina'!$M:$M,0),2))</f>
        <v>13</v>
      </c>
      <c r="H75" s="77">
        <f t="shared" si="6"/>
        <v>2</v>
      </c>
      <c r="I75" s="26">
        <f t="shared" si="7"/>
        <v>730</v>
      </c>
      <c r="J75" s="26">
        <f t="shared" si="8"/>
        <v>23</v>
      </c>
      <c r="K75" s="79">
        <v>70</v>
      </c>
    </row>
    <row r="76" spans="1:11" ht="15.75">
      <c r="A76" s="153">
        <v>2359</v>
      </c>
      <c r="B76" s="36" t="s">
        <v>134</v>
      </c>
      <c r="C76" s="75"/>
      <c r="D76" s="77">
        <f>IF(ISNA(MATCH($B76,'Výsledková listina'!$D:$D,0)),"",INDEX('Výsledková listina'!$G:$H,MATCH($B76,'Výsledková listina'!$D:$D,0),1))</f>
        <v>0</v>
      </c>
      <c r="E76" s="78">
        <f>IF(ISNA(MATCH($B76,'Výsledková listina'!$D:$D,0)),"",INDEX('Výsledková listina'!$G:$H,MATCH($B76,'Výsledková listina'!$D:$D,0),2))</f>
        <v>10</v>
      </c>
      <c r="F76" s="77">
        <f>IF(ISNA(MATCH($B76,'Výsledková listina'!$M:$M,0)),"",INDEX('Výsledková listina'!$P:$Q,MATCH($B76,'Výsledková listina'!$M:$M,0),1))</f>
        <v>390</v>
      </c>
      <c r="G76" s="77">
        <f>IF(ISNA(MATCH($B76,'Výsledková listina'!$M:$M,0)),"",INDEX('Výsledková listina'!$P:$Q,MATCH($B76,'Výsledková listina'!$M:$M,0),2))</f>
        <v>13</v>
      </c>
      <c r="H76" s="77">
        <f t="shared" si="6"/>
        <v>2</v>
      </c>
      <c r="I76" s="26">
        <f t="shared" si="7"/>
        <v>390</v>
      </c>
      <c r="J76" s="26">
        <f t="shared" si="8"/>
        <v>23</v>
      </c>
      <c r="K76" s="79">
        <v>71</v>
      </c>
    </row>
    <row r="77" spans="1:11" ht="15.75">
      <c r="A77" s="153">
        <v>969</v>
      </c>
      <c r="B77" s="36" t="s">
        <v>112</v>
      </c>
      <c r="C77" s="75"/>
      <c r="D77" s="77">
        <f>IF(ISNA(MATCH($B77,'Výsledková listina'!$D:$D,0)),"",INDEX('Výsledková listina'!$G:$H,MATCH($B77,'Výsledková listina'!$D:$D,0),1))</f>
        <v>90</v>
      </c>
      <c r="E77" s="78">
        <f>IF(ISNA(MATCH($B77,'Výsledková listina'!$D:$D,0)),"",INDEX('Výsledková listina'!$G:$H,MATCH($B77,'Výsledková listina'!$D:$D,0),2))</f>
        <v>11.5</v>
      </c>
      <c r="F77" s="77">
        <f>IF(ISNA(MATCH($B77,'Výsledková listina'!$M:$M,0)),"",INDEX('Výsledková listina'!$P:$Q,MATCH($B77,'Výsledková listina'!$M:$M,0),1))</f>
        <v>0</v>
      </c>
      <c r="G77" s="77">
        <f>IF(ISNA(MATCH($B77,'Výsledková listina'!$M:$M,0)),"",INDEX('Výsledková listina'!$P:$Q,MATCH($B77,'Výsledková listina'!$M:$M,0),2))</f>
        <v>12</v>
      </c>
      <c r="H77" s="77">
        <f t="shared" si="6"/>
        <v>2</v>
      </c>
      <c r="I77" s="26">
        <f t="shared" si="7"/>
        <v>90</v>
      </c>
      <c r="J77" s="26">
        <f t="shared" si="8"/>
        <v>23.5</v>
      </c>
      <c r="K77" s="79">
        <v>72</v>
      </c>
    </row>
    <row r="78" spans="1:11" ht="15.75">
      <c r="A78" s="153">
        <v>2347</v>
      </c>
      <c r="B78" s="36" t="s">
        <v>125</v>
      </c>
      <c r="C78" s="75"/>
      <c r="D78" s="77">
        <f>IF(ISNA(MATCH($B78,'Výsledková listina'!$D:$D,0)),"",INDEX('Výsledková listina'!$G:$H,MATCH($B78,'Výsledková listina'!$D:$D,0),1))</f>
        <v>140</v>
      </c>
      <c r="E78" s="78">
        <f>IF(ISNA(MATCH($B78,'Výsledková listina'!$D:$D,0)),"",INDEX('Výsledková listina'!$G:$H,MATCH($B78,'Výsledková listina'!$D:$D,0),2))</f>
        <v>12</v>
      </c>
      <c r="F78" s="77">
        <f>IF(ISNA(MATCH($B78,'Výsledková listina'!$M:$M,0)),"",INDEX('Výsledková listina'!$P:$Q,MATCH($B78,'Výsledková listina'!$M:$M,0),1))</f>
        <v>750</v>
      </c>
      <c r="G78" s="77">
        <f>IF(ISNA(MATCH($B78,'Výsledková listina'!$M:$M,0)),"",INDEX('Výsledková listina'!$P:$Q,MATCH($B78,'Výsledková listina'!$M:$M,0),2))</f>
        <v>12</v>
      </c>
      <c r="H78" s="77">
        <f t="shared" si="6"/>
        <v>2</v>
      </c>
      <c r="I78" s="26">
        <f t="shared" si="7"/>
        <v>890</v>
      </c>
      <c r="J78" s="26">
        <f t="shared" si="8"/>
        <v>24</v>
      </c>
      <c r="K78" s="79">
        <v>73</v>
      </c>
    </row>
    <row r="79" spans="1:11" ht="15.75">
      <c r="A79" s="153" t="s">
        <v>147</v>
      </c>
      <c r="B79" s="36" t="s">
        <v>129</v>
      </c>
      <c r="C79" s="75"/>
      <c r="D79" s="77">
        <f>IF(ISNA(MATCH($B79,'Výsledková listina'!$D:$D,0)),"",INDEX('Výsledková listina'!$G:$H,MATCH($B79,'Výsledková listina'!$D:$D,0),1))</f>
        <v>110</v>
      </c>
      <c r="E79" s="78">
        <f>IF(ISNA(MATCH($B79,'Výsledková listina'!$D:$D,0)),"",INDEX('Výsledková listina'!$G:$H,MATCH($B79,'Výsledková listina'!$D:$D,0),2))</f>
        <v>11</v>
      </c>
      <c r="F79" s="77">
        <f>IF(ISNA(MATCH($B79,'Výsledková listina'!$M:$M,0)),"",INDEX('Výsledková listina'!$P:$Q,MATCH($B79,'Výsledková listina'!$M:$M,0),1))</f>
        <v>200</v>
      </c>
      <c r="G79" s="77">
        <f>IF(ISNA(MATCH($B79,'Výsledková listina'!$M:$M,0)),"",INDEX('Výsledková listina'!$P:$Q,MATCH($B79,'Výsledková listina'!$M:$M,0),2))</f>
        <v>13</v>
      </c>
      <c r="H79" s="77">
        <f t="shared" si="6"/>
        <v>2</v>
      </c>
      <c r="I79" s="26">
        <f t="shared" si="7"/>
        <v>310</v>
      </c>
      <c r="J79" s="26">
        <f t="shared" si="8"/>
        <v>24</v>
      </c>
      <c r="K79" s="79">
        <v>74</v>
      </c>
    </row>
    <row r="80" spans="1:11" ht="15.75">
      <c r="A80" s="153" t="s">
        <v>147</v>
      </c>
      <c r="B80" s="36" t="s">
        <v>187</v>
      </c>
      <c r="C80" s="75"/>
      <c r="D80" s="77">
        <f>IF(ISNA(MATCH($B80,'Výsledková listina'!$D:$D,0)),"",INDEX('Výsledková listina'!$G:$H,MATCH($B80,'Výsledková listina'!$D:$D,0),1))</f>
        <v>0</v>
      </c>
      <c r="E80" s="78">
        <f>IF(ISNA(MATCH($B80,'Výsledková listina'!$D:$D,0)),"",INDEX('Výsledková listina'!$G:$H,MATCH($B80,'Výsledková listina'!$D:$D,0),2))</f>
        <v>13</v>
      </c>
      <c r="F80" s="77">
        <f>IF(ISNA(MATCH($B80,'Výsledková listina'!$M:$M,0)),"",INDEX('Výsledková listina'!$P:$Q,MATCH($B80,'Výsledková listina'!$M:$M,0),1))</f>
        <v>0</v>
      </c>
      <c r="G80" s="77">
        <f>IF(ISNA(MATCH($B80,'Výsledková listina'!$M:$M,0)),"",INDEX('Výsledková listina'!$P:$Q,MATCH($B80,'Výsledková listina'!$M:$M,0),2))</f>
        <v>12</v>
      </c>
      <c r="H80" s="77">
        <f t="shared" si="6"/>
        <v>2</v>
      </c>
      <c r="I80" s="26">
        <f t="shared" si="7"/>
        <v>0</v>
      </c>
      <c r="J80" s="26">
        <f t="shared" si="8"/>
        <v>25</v>
      </c>
      <c r="K80" s="79">
        <v>75</v>
      </c>
    </row>
  </sheetData>
  <sheetProtection formatCells="0" formatColumns="0" formatRows="0" insertColumns="0" insertRows="0" deleteColumns="0" deleteRows="0" selectLockedCells="1" sort="0" autoFilter="0"/>
  <autoFilter ref="A5:L95"/>
  <mergeCells count="7">
    <mergeCell ref="A1:K1"/>
    <mergeCell ref="A2:K2"/>
    <mergeCell ref="L4:L5"/>
    <mergeCell ref="A4:C4"/>
    <mergeCell ref="H4:K4"/>
    <mergeCell ref="D4:E4"/>
    <mergeCell ref="F4:G4"/>
  </mergeCells>
  <conditionalFormatting sqref="K1:K65536">
    <cfRule type="cellIs" priority="1" dxfId="1" operator="between" stopIfTrue="1">
      <formula>1</formula>
      <formula>3</formula>
    </cfRule>
  </conditionalFormatting>
  <printOptions horizontalCentered="1"/>
  <pageMargins left="0.4330708661417323" right="0.3937007874015748" top="0.5905511811023623" bottom="0.07874015748031496" header="0.2755905511811024" footer="0.2362204724409449"/>
  <pageSetup fitToHeight="2" fitToWidth="1" horizontalDpi="300" verticalDpi="300" orientation="portrait" paperSize="9" r:id="rId1"/>
  <headerFooter alignWithMargins="0">
    <oddHeader>&amp;C&amp;"Arial CE,Tučné"&amp;12&amp;A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21"/>
  <sheetViews>
    <sheetView showGridLines="0" view="pageBreakPreview" zoomScale="75" zoomScaleNormal="75" zoomScaleSheetLayoutView="75" workbookViewId="0" topLeftCell="A3">
      <pane xSplit="1" ySplit="3" topLeftCell="D9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F12" sqref="F12"/>
    </sheetView>
  </sheetViews>
  <sheetFormatPr defaultColWidth="9.00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3" customWidth="1"/>
    <col min="5" max="5" width="2.75390625" style="18" hidden="1" customWidth="1"/>
    <col min="6" max="6" width="6.753906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3" customWidth="1"/>
    <col min="11" max="11" width="2.75390625" style="14" hidden="1" customWidth="1"/>
    <col min="12" max="12" width="6.753906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3" customWidth="1"/>
    <col min="17" max="17" width="2.75390625" style="14" hidden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3" customWidth="1"/>
    <col min="23" max="23" width="2.75390625" style="14" hidden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3" customWidth="1"/>
    <col min="29" max="29" width="2.75390625" style="14" hidden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3" customWidth="1"/>
    <col min="35" max="35" width="2.75390625" style="14" hidden="1" customWidth="1"/>
    <col min="36" max="36" width="6.75390625" style="8" customWidth="1"/>
    <col min="37" max="37" width="15.75390625" style="14" customWidth="1"/>
    <col min="38" max="16384" width="5.25390625" style="14" customWidth="1"/>
  </cols>
  <sheetData>
    <row r="1" spans="1:37" ht="15.75">
      <c r="A1" s="62"/>
      <c r="B1" s="257" t="str">
        <f>CONCATENATE('Základní list'!$E$3)</f>
        <v>Mistrovství ČR 2007-LRU Feeder</v>
      </c>
      <c r="C1" s="257"/>
      <c r="D1" s="257"/>
      <c r="E1" s="257"/>
      <c r="F1" s="257"/>
      <c r="G1" s="257"/>
      <c r="H1" s="257" t="str">
        <f>CONCATENATE('Základní list'!$E$3)</f>
        <v>Mistrovství ČR 2007-LRU Feeder</v>
      </c>
      <c r="I1" s="257"/>
      <c r="J1" s="257"/>
      <c r="K1" s="257"/>
      <c r="L1" s="257"/>
      <c r="M1" s="257"/>
      <c r="N1" s="257" t="str">
        <f>CONCATENATE('Základní list'!$E$3)</f>
        <v>Mistrovství ČR 2007-LRU Feeder</v>
      </c>
      <c r="O1" s="257"/>
      <c r="P1" s="257"/>
      <c r="Q1" s="257"/>
      <c r="R1" s="257"/>
      <c r="S1" s="257"/>
      <c r="T1" s="257" t="str">
        <f>CONCATENATE('Základní list'!$E$3)</f>
        <v>Mistrovství ČR 2007-LRU Feeder</v>
      </c>
      <c r="U1" s="257"/>
      <c r="V1" s="257"/>
      <c r="W1" s="257"/>
      <c r="X1" s="257"/>
      <c r="Y1" s="257"/>
      <c r="Z1" s="257" t="str">
        <f>CONCATENATE('Základní list'!$E$3)</f>
        <v>Mistrovství ČR 2007-LRU Feeder</v>
      </c>
      <c r="AA1" s="257"/>
      <c r="AB1" s="257"/>
      <c r="AC1" s="257"/>
      <c r="AD1" s="257"/>
      <c r="AE1" s="257"/>
      <c r="AF1" s="257" t="str">
        <f>CONCATENATE('Základní list'!$E$3)</f>
        <v>Mistrovství ČR 2007-LRU Feeder</v>
      </c>
      <c r="AG1" s="257"/>
      <c r="AH1" s="257"/>
      <c r="AI1" s="257"/>
      <c r="AJ1" s="257"/>
      <c r="AK1" s="257"/>
    </row>
    <row r="2" spans="1:37" s="64" customFormat="1" ht="13.5" thickBot="1">
      <c r="A2" s="63"/>
      <c r="B2" s="258" t="str">
        <f>CONCATENATE('Základní list'!$D$4)</f>
        <v>12.5.2007</v>
      </c>
      <c r="C2" s="258"/>
      <c r="D2" s="258"/>
      <c r="E2" s="258"/>
      <c r="F2" s="258"/>
      <c r="G2" s="258"/>
      <c r="H2" s="258" t="str">
        <f>CONCATENATE('Základní list'!$D$4)</f>
        <v>12.5.2007</v>
      </c>
      <c r="I2" s="258"/>
      <c r="J2" s="258"/>
      <c r="K2" s="258"/>
      <c r="L2" s="258"/>
      <c r="M2" s="258"/>
      <c r="N2" s="258" t="str">
        <f>CONCATENATE('Základní list'!$D$4)</f>
        <v>12.5.2007</v>
      </c>
      <c r="O2" s="258"/>
      <c r="P2" s="258"/>
      <c r="Q2" s="258"/>
      <c r="R2" s="258"/>
      <c r="S2" s="258"/>
      <c r="T2" s="258" t="str">
        <f>CONCATENATE('Základní list'!$D$4)</f>
        <v>12.5.2007</v>
      </c>
      <c r="U2" s="258"/>
      <c r="V2" s="258"/>
      <c r="W2" s="258"/>
      <c r="X2" s="258"/>
      <c r="Y2" s="258"/>
      <c r="Z2" s="258" t="str">
        <f>CONCATENATE('Základní list'!$D$4)</f>
        <v>12.5.2007</v>
      </c>
      <c r="AA2" s="258"/>
      <c r="AB2" s="258"/>
      <c r="AC2" s="258"/>
      <c r="AD2" s="258"/>
      <c r="AE2" s="258"/>
      <c r="AF2" s="258" t="str">
        <f>CONCATENATE('Základní list'!$D$4)</f>
        <v>12.5.2007</v>
      </c>
      <c r="AG2" s="258"/>
      <c r="AH2" s="258"/>
      <c r="AI2" s="258"/>
      <c r="AJ2" s="258"/>
      <c r="AK2" s="258"/>
    </row>
    <row r="3" spans="1:37" ht="16.5" customHeight="1">
      <c r="A3" s="265" t="s">
        <v>13</v>
      </c>
      <c r="B3" s="262" t="s">
        <v>21</v>
      </c>
      <c r="C3" s="263"/>
      <c r="D3" s="263"/>
      <c r="E3" s="263"/>
      <c r="F3" s="263"/>
      <c r="G3" s="264"/>
      <c r="H3" s="262" t="s">
        <v>21</v>
      </c>
      <c r="I3" s="263"/>
      <c r="J3" s="263"/>
      <c r="K3" s="263"/>
      <c r="L3" s="263"/>
      <c r="M3" s="264" t="s">
        <v>47</v>
      </c>
      <c r="N3" s="262" t="s">
        <v>21</v>
      </c>
      <c r="O3" s="263"/>
      <c r="P3" s="263"/>
      <c r="Q3" s="263"/>
      <c r="R3" s="263"/>
      <c r="S3" s="264" t="s">
        <v>47</v>
      </c>
      <c r="T3" s="262" t="s">
        <v>21</v>
      </c>
      <c r="U3" s="263"/>
      <c r="V3" s="263"/>
      <c r="W3" s="263"/>
      <c r="X3" s="263"/>
      <c r="Y3" s="264" t="s">
        <v>47</v>
      </c>
      <c r="Z3" s="262" t="s">
        <v>21</v>
      </c>
      <c r="AA3" s="263"/>
      <c r="AB3" s="263"/>
      <c r="AC3" s="263"/>
      <c r="AD3" s="263"/>
      <c r="AE3" s="264" t="s">
        <v>47</v>
      </c>
      <c r="AF3" s="262" t="s">
        <v>21</v>
      </c>
      <c r="AG3" s="263"/>
      <c r="AH3" s="263"/>
      <c r="AI3" s="263"/>
      <c r="AJ3" s="263"/>
      <c r="AK3" s="264" t="s">
        <v>47</v>
      </c>
    </row>
    <row r="4" spans="1:37" s="8" customFormat="1" ht="16.5" customHeight="1" thickBot="1">
      <c r="A4" s="266"/>
      <c r="B4" s="259" t="str">
        <f>IF(ISBLANK('Základní list'!$C11),"",'Základní list'!$A11)</f>
        <v>A</v>
      </c>
      <c r="C4" s="260"/>
      <c r="D4" s="260"/>
      <c r="E4" s="260"/>
      <c r="F4" s="260"/>
      <c r="G4" s="261"/>
      <c r="H4" s="259" t="str">
        <f>IF(ISBLANK('Základní list'!$C12),"",'Základní list'!$A12)</f>
        <v>B</v>
      </c>
      <c r="I4" s="260"/>
      <c r="J4" s="260"/>
      <c r="K4" s="260"/>
      <c r="L4" s="260"/>
      <c r="M4" s="261"/>
      <c r="N4" s="259" t="str">
        <f>IF(ISBLANK('Základní list'!$C13),"",'Základní list'!$A13)</f>
        <v>C</v>
      </c>
      <c r="O4" s="260"/>
      <c r="P4" s="260"/>
      <c r="Q4" s="260"/>
      <c r="R4" s="260"/>
      <c r="S4" s="261"/>
      <c r="T4" s="259" t="str">
        <f>IF(ISBLANK('Základní list'!$C14),"",'Základní list'!$A14)</f>
        <v>D</v>
      </c>
      <c r="U4" s="260"/>
      <c r="V4" s="260"/>
      <c r="W4" s="260"/>
      <c r="X4" s="260"/>
      <c r="Y4" s="261"/>
      <c r="Z4" s="259" t="str">
        <f>IF(ISBLANK('Základní list'!$C15),"",'Základní list'!$A15)</f>
        <v>E</v>
      </c>
      <c r="AA4" s="260"/>
      <c r="AB4" s="260"/>
      <c r="AC4" s="260"/>
      <c r="AD4" s="260"/>
      <c r="AE4" s="261"/>
      <c r="AF4" s="259" t="str">
        <f>IF(ISBLANK('Základní list'!$C16),"",'Základní list'!$A16)</f>
        <v>F</v>
      </c>
      <c r="AG4" s="260"/>
      <c r="AH4" s="260"/>
      <c r="AI4" s="260"/>
      <c r="AJ4" s="260"/>
      <c r="AK4" s="261"/>
    </row>
    <row r="5" spans="1:37" s="9" customFormat="1" ht="13.5" thickBot="1">
      <c r="A5" s="267"/>
      <c r="B5" s="1" t="s">
        <v>61</v>
      </c>
      <c r="C5" s="1" t="s">
        <v>49</v>
      </c>
      <c r="D5" s="92" t="s">
        <v>14</v>
      </c>
      <c r="E5" s="21" t="s">
        <v>20</v>
      </c>
      <c r="F5" s="2" t="s">
        <v>15</v>
      </c>
      <c r="G5" s="93" t="s">
        <v>47</v>
      </c>
      <c r="H5" s="1" t="s">
        <v>61</v>
      </c>
      <c r="I5" s="1" t="s">
        <v>49</v>
      </c>
      <c r="J5" s="92" t="s">
        <v>14</v>
      </c>
      <c r="K5" s="21" t="s">
        <v>20</v>
      </c>
      <c r="L5" s="2" t="s">
        <v>15</v>
      </c>
      <c r="M5" s="93" t="s">
        <v>47</v>
      </c>
      <c r="N5" s="1" t="s">
        <v>61</v>
      </c>
      <c r="O5" s="1" t="s">
        <v>49</v>
      </c>
      <c r="P5" s="92" t="s">
        <v>14</v>
      </c>
      <c r="Q5" s="21" t="s">
        <v>20</v>
      </c>
      <c r="R5" s="2" t="s">
        <v>15</v>
      </c>
      <c r="S5" s="93" t="s">
        <v>47</v>
      </c>
      <c r="T5" s="1" t="s">
        <v>61</v>
      </c>
      <c r="U5" s="1" t="s">
        <v>49</v>
      </c>
      <c r="V5" s="92" t="s">
        <v>14</v>
      </c>
      <c r="W5" s="21" t="s">
        <v>20</v>
      </c>
      <c r="X5" s="2" t="s">
        <v>15</v>
      </c>
      <c r="Y5" s="93" t="s">
        <v>47</v>
      </c>
      <c r="Z5" s="1" t="s">
        <v>61</v>
      </c>
      <c r="AA5" s="1" t="s">
        <v>49</v>
      </c>
      <c r="AB5" s="92" t="s">
        <v>14</v>
      </c>
      <c r="AC5" s="21" t="s">
        <v>20</v>
      </c>
      <c r="AD5" s="2" t="s">
        <v>15</v>
      </c>
      <c r="AE5" s="93" t="s">
        <v>47</v>
      </c>
      <c r="AF5" s="1" t="s">
        <v>61</v>
      </c>
      <c r="AG5" s="1" t="s">
        <v>49</v>
      </c>
      <c r="AH5" s="92" t="s">
        <v>14</v>
      </c>
      <c r="AI5" s="21" t="s">
        <v>20</v>
      </c>
      <c r="AJ5" s="2" t="s">
        <v>15</v>
      </c>
      <c r="AK5" s="93" t="s">
        <v>47</v>
      </c>
    </row>
    <row r="6" spans="1:37" s="10" customFormat="1" ht="34.5" customHeight="1">
      <c r="A6" s="3">
        <v>1</v>
      </c>
      <c r="B6" s="19" t="str">
        <f>IF(ISNA(MATCH(CONCATENATE(B$4,$A6),'Výsledková listina'!$U:$U,0)),"",INDEX('Výsledková listina'!$D:$D,MATCH(CONCATENATE(B$4,$A6),'Výsledková listina'!$U:$U,0),1))</f>
        <v>Kuchař Petr</v>
      </c>
      <c r="C6" s="65" t="str">
        <f>IF(ISNA(MATCH(CONCATENATE(B$4,$A6),'Výsledková listina'!$U:$U,0)),"",INDEX('Výsledková listina'!$W:$W,MATCH(CONCATENATE(B$4,$A6),'Výsledková listina'!$U:$U,0),1))</f>
        <v>ÚSMP ČRS-MO Braník</v>
      </c>
      <c r="D6" s="4">
        <v>180</v>
      </c>
      <c r="E6" s="22">
        <f aca="true" t="shared" si="0" ref="E6:E20">IF(D6="","",RANK(D6,D$1:D$65536,0))</f>
        <v>9</v>
      </c>
      <c r="F6" s="66">
        <f aca="true" t="shared" si="1" ref="F6:F20">IF(D6="","",((RANK(D6,D$1:D$65536,0))+(FREQUENCY(E$1:E$65536,E6)))/2)</f>
        <v>9</v>
      </c>
      <c r="G6" s="94"/>
      <c r="H6" s="19" t="str">
        <f>IF(ISNA(MATCH(CONCATENATE(H$4,$A6),'Výsledková listina'!$U:$U,0)),"",INDEX('Výsledková listina'!$D:$D,MATCH(CONCATENATE(H$4,$A6),'Výsledková listina'!$U:$U,0),1))</f>
        <v>Panocha Josef</v>
      </c>
      <c r="I6" s="65" t="str">
        <f>IF(ISNA(MATCH(CONCATENATE(H$4,$A6),'Výsledková listina'!$U:$U,0)),"",INDEX('Výsledková listina'!$W:$W,MATCH(CONCATENATE(H$4,$A6),'Výsledková listina'!$U:$U,0),1))</f>
        <v>F-1 Karlovy Vary</v>
      </c>
      <c r="J6" s="4">
        <v>110</v>
      </c>
      <c r="K6" s="22">
        <f aca="true" t="shared" si="2" ref="K6:K20">IF(J6="","",RANK(J6,J$1:J$65536,0))</f>
        <v>9</v>
      </c>
      <c r="L6" s="66">
        <f aca="true" t="shared" si="3" ref="L6:L20">IF(J6="","",((RANK(J6,J$1:J$65536,0))+(FREQUENCY(K$1:K$65536,K6)))/2)</f>
        <v>9.5</v>
      </c>
      <c r="M6" s="94"/>
      <c r="N6" s="19" t="str">
        <f>IF(ISNA(MATCH(CONCATENATE(N$4,$A6),'Výsledková listina'!$U:$U,0)),"",INDEX('Výsledková listina'!$D:$D,MATCH(CONCATENATE(N$4,$A6),'Výsledková listina'!$U:$U,0),1))</f>
        <v>Dohnal Jozef</v>
      </c>
      <c r="O6" s="65" t="str">
        <f>IF(ISNA(MATCH(CONCATENATE(N$4,$A6),'Výsledková listina'!$U:$U,0)),"",INDEX('Výsledková listina'!$W:$W,MATCH(CONCATENATE(N$4,$A6),'Výsledková listina'!$U:$U,0),1))</f>
        <v>F-1 Karlovy Vary</v>
      </c>
      <c r="P6" s="4">
        <v>670</v>
      </c>
      <c r="Q6" s="22">
        <f aca="true" t="shared" si="4" ref="Q6:Q20">IF(P6="","",RANK(P6,P$1:P$65536,0))</f>
        <v>9</v>
      </c>
      <c r="R6" s="66">
        <f aca="true" t="shared" si="5" ref="R6:R20">IF(P6="","",((RANK(P6,P$1:P$65536,0))+(FREQUENCY(Q$1:Q$65536,Q6)))/2)</f>
        <v>9</v>
      </c>
      <c r="S6" s="94"/>
      <c r="T6" s="19" t="str">
        <f>IF(ISNA(MATCH(CONCATENATE(T$4,$A6),'Výsledková listina'!$U:$U,0)),"",INDEX('Výsledková listina'!$D:$D,MATCH(CONCATENATE(T$4,$A6),'Výsledková listina'!$U:$U,0),1))</f>
        <v>Janečka Martin</v>
      </c>
      <c r="U6" s="65" t="str">
        <f>IF(ISNA(MATCH(CONCATENATE(T$4,$A6),'Výsledková listina'!$U:$U,0)),"",INDEX('Výsledková listina'!$W:$W,MATCH(CONCATENATE(T$4,$A6),'Výsledková listina'!$U:$U,0),1))</f>
        <v>GB Fishing sport Team - SEMA</v>
      </c>
      <c r="V6" s="4">
        <v>1380</v>
      </c>
      <c r="W6" s="22">
        <f aca="true" t="shared" si="6" ref="W6:W20">IF(V6="","",RANK(V6,V$1:V$65536,0))</f>
        <v>1</v>
      </c>
      <c r="X6" s="66">
        <f aca="true" t="shared" si="7" ref="X6:X20">IF(V6="","",((RANK(V6,V$1:V$65536,0))+(FREQUENCY(W$1:W$65536,W6)))/2)</f>
        <v>1</v>
      </c>
      <c r="Y6" s="94"/>
      <c r="Z6" s="19" t="str">
        <f>IF(ISNA(MATCH(CONCATENATE(Z$4,$A6),'Výsledková listina'!$U:$U,0)),"",INDEX('Výsledková listina'!$D:$D,MATCH(CONCATENATE(Z$4,$A6),'Výsledková listina'!$U:$U,0),1))</f>
        <v>Kabourek Václav</v>
      </c>
      <c r="AA6" s="65" t="str">
        <f>IF(ISNA(MATCH(CONCATENATE(Z$4,$A6),'Výsledková listina'!$U:$U,0)),"",INDEX('Výsledková listina'!$W:$W,MATCH(CONCATENATE(Z$4,$A6),'Výsledková listina'!$U:$U,0),1))</f>
        <v>Royal Bait Feeder Team</v>
      </c>
      <c r="AB6" s="4">
        <v>540</v>
      </c>
      <c r="AC6" s="22">
        <f aca="true" t="shared" si="8" ref="AC6:AC20">IF(AB6="","",RANK(AB6,AB$1:AB$65536,0))</f>
        <v>1</v>
      </c>
      <c r="AD6" s="66">
        <f aca="true" t="shared" si="9" ref="AD6:AD20">IF(AB6="","",((RANK(AB6,AB$1:AB$65536,0))+(FREQUENCY(AC$1:AC$65536,AC6)))/2)</f>
        <v>1</v>
      </c>
      <c r="AE6" s="94"/>
      <c r="AF6" s="19" t="str">
        <f>IF(ISNA(MATCH(CONCATENATE(AF$4,$A6),'Výsledková listina'!$U:$U,0)),"",INDEX('Výsledková listina'!$D:$D,MATCH(CONCATENATE(AF$4,$A6),'Výsledková listina'!$U:$U,0),1))</f>
        <v>Čech Martin</v>
      </c>
      <c r="AG6" s="65" t="str">
        <f>IF(ISNA(MATCH(CONCATENATE(AF$4,$A6),'Výsledková listina'!$U:$U,0)),"",INDEX('Výsledková listina'!$W:$W,MATCH(CONCATENATE(AF$4,$A6),'Výsledková listina'!$U:$U,0),1))</f>
        <v>GOOD MIX TEAM Hranice</v>
      </c>
      <c r="AH6" s="4">
        <v>0</v>
      </c>
      <c r="AI6" s="22">
        <f aca="true" t="shared" si="10" ref="AI6:AI20">IF(AH6="","",RANK(AH6,AH$1:AH$65536,0))</f>
        <v>10</v>
      </c>
      <c r="AJ6" s="66">
        <f aca="true" t="shared" si="11" ref="AJ6:AJ20">IF(AH6="","",((RANK(AH6,AH$1:AH$65536,0))+(FREQUENCY(AI$1:AI$65536,AI6)))/2)</f>
        <v>11</v>
      </c>
      <c r="AK6" s="94"/>
    </row>
    <row r="7" spans="1:37" s="10" customFormat="1" ht="34.5" customHeight="1">
      <c r="A7" s="5">
        <v>2</v>
      </c>
      <c r="B7" s="19" t="str">
        <f>IF(ISNA(MATCH(CONCATENATE(B$4,$A7),'Výsledková listina'!$U:$U,0)),"",INDEX('Výsledková listina'!$D:$D,MATCH(CONCATENATE(B$4,$A7),'Výsledková listina'!$U:$U,0),1))</f>
        <v>Vávra Jiří</v>
      </c>
      <c r="C7" s="65" t="str">
        <f>IF(ISNA(MATCH(CONCATENATE(B$4,$A7),'Výsledková listina'!$U:$U,0)),"",INDEX('Výsledková listina'!$W:$W,MATCH(CONCATENATE(B$4,$A7),'Výsledková listina'!$U:$U,0),1))</f>
        <v>MILO Feeder Team</v>
      </c>
      <c r="D7" s="4">
        <v>1090</v>
      </c>
      <c r="E7" s="22">
        <f t="shared" si="0"/>
        <v>1</v>
      </c>
      <c r="F7" s="66">
        <f t="shared" si="1"/>
        <v>1</v>
      </c>
      <c r="G7" s="95"/>
      <c r="H7" s="19" t="str">
        <f>IF(ISNA(MATCH(CONCATENATE(H$4,$A7),'Výsledková listina'!$U:$U,0)),"",INDEX('Výsledková listina'!$D:$D,MATCH(CONCATENATE(H$4,$A7),'Výsledková listina'!$U:$U,0),1))</f>
        <v>Řehoř Michal</v>
      </c>
      <c r="I7" s="65" t="str">
        <f>IF(ISNA(MATCH(CONCATENATE(H$4,$A7),'Výsledková listina'!$U:$U,0)),"",INDEX('Výsledková listina'!$W:$W,MATCH(CONCATENATE(H$4,$A7),'Výsledková listina'!$U:$U,0),1))</f>
        <v>TINKA Feeder Mančaft</v>
      </c>
      <c r="J7" s="4">
        <v>170</v>
      </c>
      <c r="K7" s="22">
        <f t="shared" si="2"/>
        <v>8</v>
      </c>
      <c r="L7" s="66">
        <f t="shared" si="3"/>
        <v>8</v>
      </c>
      <c r="M7" s="95"/>
      <c r="N7" s="19" t="str">
        <f>IF(ISNA(MATCH(CONCATENATE(N$4,$A7),'Výsledková listina'!$U:$U,0)),"",INDEX('Výsledková listina'!$D:$D,MATCH(CONCATENATE(N$4,$A7),'Výsledková listina'!$U:$U,0),1))</f>
        <v>Ambrož Petr</v>
      </c>
      <c r="O7" s="65" t="str">
        <f>IF(ISNA(MATCH(CONCATENATE(N$4,$A7),'Výsledková listina'!$U:$U,0)),"",INDEX('Výsledková listina'!$W:$W,MATCH(CONCATENATE(N$4,$A7),'Výsledková listina'!$U:$U,0),1))</f>
        <v>Black Bass</v>
      </c>
      <c r="P7" s="4">
        <v>0</v>
      </c>
      <c r="Q7" s="22">
        <f t="shared" si="4"/>
        <v>13</v>
      </c>
      <c r="R7" s="66">
        <f t="shared" si="5"/>
        <v>13</v>
      </c>
      <c r="S7" s="95"/>
      <c r="T7" s="19" t="str">
        <f>IF(ISNA(MATCH(CONCATENATE(T$4,$A7),'Výsledková listina'!$U:$U,0)),"",INDEX('Výsledková listina'!$D:$D,MATCH(CONCATENATE(T$4,$A7),'Výsledková listina'!$U:$U,0),1))</f>
        <v>Hlína Václav</v>
      </c>
      <c r="U7" s="65" t="str">
        <f>IF(ISNA(MATCH(CONCATENATE(T$4,$A7),'Výsledková listina'!$U:$U,0)),"",INDEX('Výsledková listina'!$W:$W,MATCH(CONCATENATE(T$4,$A7),'Výsledková listina'!$U:$U,0),1))</f>
        <v>ÚSMP ČRS-MO Braník</v>
      </c>
      <c r="V7" s="4">
        <v>230</v>
      </c>
      <c r="W7" s="22">
        <f t="shared" si="6"/>
        <v>3</v>
      </c>
      <c r="X7" s="66">
        <f t="shared" si="7"/>
        <v>3</v>
      </c>
      <c r="Y7" s="95"/>
      <c r="Z7" s="19" t="str">
        <f>IF(ISNA(MATCH(CONCATENATE(Z$4,$A7),'Výsledková listina'!$U:$U,0)),"",INDEX('Výsledková listina'!$D:$D,MATCH(CONCATENATE(Z$4,$A7),'Výsledková listina'!$U:$U,0),1))</f>
        <v>Stříbrský Viktor</v>
      </c>
      <c r="AA7" s="65" t="str">
        <f>IF(ISNA(MATCH(CONCATENATE(Z$4,$A7),'Výsledková listina'!$U:$U,0)),"",INDEX('Výsledková listina'!$W:$W,MATCH(CONCATENATE(Z$4,$A7),'Výsledková listina'!$U:$U,0),1))</f>
        <v>LOVCI 007</v>
      </c>
      <c r="AB7" s="4">
        <v>0</v>
      </c>
      <c r="AC7" s="22">
        <f t="shared" si="8"/>
        <v>8</v>
      </c>
      <c r="AD7" s="66">
        <f t="shared" si="9"/>
        <v>10</v>
      </c>
      <c r="AE7" s="95"/>
      <c r="AF7" s="19" t="str">
        <f>IF(ISNA(MATCH(CONCATENATE(AF$4,$A7),'Výsledková listina'!$U:$U,0)),"",INDEX('Výsledková listina'!$D:$D,MATCH(CONCATENATE(AF$4,$A7),'Výsledková listina'!$U:$U,0),1))</f>
        <v>Pelíšek František</v>
      </c>
      <c r="AG7" s="65" t="str">
        <f>IF(ISNA(MATCH(CONCATENATE(AF$4,$A7),'Výsledková listina'!$U:$U,0)),"",INDEX('Výsledková listina'!$W:$W,MATCH(CONCATENATE(AF$4,$A7),'Výsledková listina'!$U:$U,0),1))</f>
        <v>K&amp;K Servis Feeder Team Carpio</v>
      </c>
      <c r="AH7" s="4">
        <v>700</v>
      </c>
      <c r="AI7" s="22">
        <f t="shared" si="10"/>
        <v>5</v>
      </c>
      <c r="AJ7" s="66">
        <f t="shared" si="11"/>
        <v>5</v>
      </c>
      <c r="AK7" s="95"/>
    </row>
    <row r="8" spans="1:37" s="10" customFormat="1" ht="34.5" customHeight="1">
      <c r="A8" s="5">
        <v>3</v>
      </c>
      <c r="B8" s="19" t="str">
        <f>IF(ISNA(MATCH(CONCATENATE(B$4,$A8),'Výsledková listina'!$U:$U,0)),"",INDEX('Výsledková listina'!$D:$D,MATCH(CONCATENATE(B$4,$A8),'Výsledková listina'!$U:$U,0),1))</f>
        <v>Plachý Vladimír</v>
      </c>
      <c r="C8" s="65" t="str">
        <f>IF(ISNA(MATCH(CONCATENATE(B$4,$A8),'Výsledková listina'!$U:$U,0)),"",INDEX('Výsledková listina'!$W:$W,MATCH(CONCATENATE(B$4,$A8),'Výsledková listina'!$U:$U,0),1))</f>
        <v>GB Fishing sport Team - SEMA</v>
      </c>
      <c r="D8" s="4">
        <v>860</v>
      </c>
      <c r="E8" s="22">
        <f t="shared" si="0"/>
        <v>3</v>
      </c>
      <c r="F8" s="66">
        <f t="shared" si="1"/>
        <v>3</v>
      </c>
      <c r="G8" s="132"/>
      <c r="H8" s="19" t="str">
        <f>IF(ISNA(MATCH(CONCATENATE(H$4,$A8),'Výsledková listina'!$U:$U,0)),"",INDEX('Výsledková listina'!$D:$D,MATCH(CONCATENATE(H$4,$A8),'Výsledková listina'!$U:$U,0),1))</f>
        <v>Vinař René</v>
      </c>
      <c r="I8" s="65" t="str">
        <f>IF(ISNA(MATCH(CONCATENATE(H$4,$A8),'Výsledková listina'!$U:$U,0)),"",INDEX('Výsledková listina'!$W:$W,MATCH(CONCATENATE(H$4,$A8),'Výsledková listina'!$U:$U,0),1))</f>
        <v>K&amp;K Servis Feeder Team Carpio</v>
      </c>
      <c r="J8" s="4">
        <v>530</v>
      </c>
      <c r="K8" s="22">
        <f t="shared" si="2"/>
        <v>4</v>
      </c>
      <c r="L8" s="66">
        <f t="shared" si="3"/>
        <v>4</v>
      </c>
      <c r="M8" s="95"/>
      <c r="N8" s="19" t="str">
        <f>IF(ISNA(MATCH(CONCATENATE(N$4,$A8),'Výsledková listina'!$U:$U,0)),"",INDEX('Výsledková listina'!$D:$D,MATCH(CONCATENATE(N$4,$A8),'Výsledková listina'!$U:$U,0),1))</f>
        <v>Rathouský Petr</v>
      </c>
      <c r="O8" s="65" t="str">
        <f>IF(ISNA(MATCH(CONCATENATE(N$4,$A8),'Výsledková listina'!$U:$U,0)),"",INDEX('Výsledková listina'!$W:$W,MATCH(CONCATENATE(N$4,$A8),'Výsledková listina'!$U:$U,0),1))</f>
        <v>RSK FeederKlub</v>
      </c>
      <c r="P8" s="4">
        <v>140</v>
      </c>
      <c r="Q8" s="22">
        <f t="shared" si="4"/>
        <v>12</v>
      </c>
      <c r="R8" s="66">
        <f t="shared" si="5"/>
        <v>12</v>
      </c>
      <c r="S8" s="95"/>
      <c r="T8" s="19" t="str">
        <f>IF(ISNA(MATCH(CONCATENATE(T$4,$A8),'Výsledková listina'!$U:$U,0)),"",INDEX('Výsledková listina'!$D:$D,MATCH(CONCATENATE(T$4,$A8),'Výsledková listina'!$U:$U,0),1))</f>
        <v>Podrápský Petr</v>
      </c>
      <c r="U8" s="65" t="str">
        <f>IF(ISNA(MATCH(CONCATENATE(T$4,$A8),'Výsledková listina'!$U:$U,0)),"",INDEX('Výsledková listina'!$W:$W,MATCH(CONCATENATE(T$4,$A8),'Výsledková listina'!$U:$U,0),1))</f>
        <v>LOVCI 007</v>
      </c>
      <c r="V8" s="4">
        <v>200</v>
      </c>
      <c r="W8" s="22">
        <f t="shared" si="6"/>
        <v>4</v>
      </c>
      <c r="X8" s="66">
        <f t="shared" si="7"/>
        <v>4</v>
      </c>
      <c r="Y8" s="95"/>
      <c r="Z8" s="19" t="str">
        <f>IF(ISNA(MATCH(CONCATENATE(Z$4,$A8),'Výsledková listina'!$U:$U,0)),"",INDEX('Výsledková listina'!$D:$D,MATCH(CONCATENATE(Z$4,$A8),'Výsledková listina'!$U:$U,0),1))</f>
        <v>Dorotík Tomáš</v>
      </c>
      <c r="AA8" s="65" t="str">
        <f>IF(ISNA(MATCH(CONCATENATE(Z$4,$A8),'Výsledková listina'!$U:$U,0)),"",INDEX('Výsledková listina'!$W:$W,MATCH(CONCATENATE(Z$4,$A8),'Výsledková listina'!$U:$U,0),1))</f>
        <v>MILO Feeder Team</v>
      </c>
      <c r="AB8" s="4">
        <v>400</v>
      </c>
      <c r="AC8" s="22">
        <f t="shared" si="8"/>
        <v>2</v>
      </c>
      <c r="AD8" s="66">
        <f t="shared" si="9"/>
        <v>2</v>
      </c>
      <c r="AE8" s="95"/>
      <c r="AF8" s="19" t="str">
        <f>IF(ISNA(MATCH(CONCATENATE(AF$4,$A8),'Výsledková listina'!$U:$U,0)),"",INDEX('Výsledková listina'!$D:$D,MATCH(CONCATENATE(AF$4,$A8),'Výsledková listina'!$U:$U,0),1))</f>
        <v>Březík Rudolf</v>
      </c>
      <c r="AG8" s="65" t="str">
        <f>IF(ISNA(MATCH(CONCATENATE(AF$4,$A8),'Výsledková listina'!$U:$U,0)),"",INDEX('Výsledková listina'!$W:$W,MATCH(CONCATENATE(AF$4,$A8),'Výsledková listina'!$U:$U,0),1))</f>
        <v>RSK FeederKlub</v>
      </c>
      <c r="AH8" s="4">
        <v>610</v>
      </c>
      <c r="AI8" s="22">
        <f t="shared" si="10"/>
        <v>7</v>
      </c>
      <c r="AJ8" s="66">
        <f t="shared" si="11"/>
        <v>7</v>
      </c>
      <c r="AK8" s="95"/>
    </row>
    <row r="9" spans="1:37" s="10" customFormat="1" ht="34.5" customHeight="1">
      <c r="A9" s="5">
        <v>4</v>
      </c>
      <c r="B9" s="19" t="str">
        <f>IF(ISNA(MATCH(CONCATENATE(B$4,$A9),'Výsledková listina'!$U:$U,0)),"",INDEX('Výsledková listina'!$D:$D,MATCH(CONCATENATE(B$4,$A9),'Výsledková listina'!$U:$U,0),1))</f>
        <v>Pop Miroslav</v>
      </c>
      <c r="C9" s="65" t="str">
        <f>IF(ISNA(MATCH(CONCATENATE(B$4,$A9),'Výsledková listina'!$U:$U,0)),"",INDEX('Výsledková listina'!$W:$W,MATCH(CONCATENATE(B$4,$A9),'Výsledková listina'!$U:$U,0),1))</f>
        <v>FEEDER TEAM Znojmo</v>
      </c>
      <c r="D9" s="4">
        <v>450</v>
      </c>
      <c r="E9" s="22">
        <f t="shared" si="0"/>
        <v>5</v>
      </c>
      <c r="F9" s="66">
        <f t="shared" si="1"/>
        <v>5</v>
      </c>
      <c r="G9" s="95"/>
      <c r="H9" s="19" t="str">
        <f>IF(ISNA(MATCH(CONCATENATE(H$4,$A9),'Výsledková listina'!$U:$U,0)),"",INDEX('Výsledková listina'!$D:$D,MATCH(CONCATENATE(H$4,$A9),'Výsledková listina'!$U:$U,0),1))</f>
        <v>Andrýsek Petr</v>
      </c>
      <c r="I9" s="65" t="str">
        <f>IF(ISNA(MATCH(CONCATENATE(H$4,$A9),'Výsledková listina'!$U:$U,0)),"",INDEX('Výsledková listina'!$W:$W,MATCH(CONCATENATE(H$4,$A9),'Výsledková listina'!$U:$U,0),1))</f>
        <v>VITALITA Ostrava</v>
      </c>
      <c r="J9" s="4">
        <v>1140</v>
      </c>
      <c r="K9" s="22">
        <f t="shared" si="2"/>
        <v>2</v>
      </c>
      <c r="L9" s="66">
        <f t="shared" si="3"/>
        <v>2</v>
      </c>
      <c r="M9" s="95"/>
      <c r="N9" s="19" t="str">
        <f>IF(ISNA(MATCH(CONCATENATE(N$4,$A9),'Výsledková listina'!$U:$U,0)),"",INDEX('Výsledková listina'!$D:$D,MATCH(CONCATENATE(N$4,$A9),'Výsledková listina'!$U:$U,0),1))</f>
        <v>Malý David</v>
      </c>
      <c r="O9" s="65" t="str">
        <f>IF(ISNA(MATCH(CONCATENATE(N$4,$A9),'Výsledková listina'!$U:$U,0)),"",INDEX('Výsledková listina'!$W:$W,MATCH(CONCATENATE(N$4,$A9),'Výsledková listina'!$U:$U,0),1))</f>
        <v>GOOD MIX TEAM Hranice</v>
      </c>
      <c r="P9" s="4">
        <v>1660</v>
      </c>
      <c r="Q9" s="22">
        <f t="shared" si="4"/>
        <v>8</v>
      </c>
      <c r="R9" s="66">
        <f t="shared" si="5"/>
        <v>8</v>
      </c>
      <c r="S9" s="95"/>
      <c r="T9" s="19" t="str">
        <f>IF(ISNA(MATCH(CONCATENATE(T$4,$A9),'Výsledková listina'!$U:$U,0)),"",INDEX('Výsledková listina'!$D:$D,MATCH(CONCATENATE(T$4,$A9),'Výsledková listina'!$U:$U,0),1))</f>
        <v>Brabec Petr</v>
      </c>
      <c r="U9" s="65" t="str">
        <f>IF(ISNA(MATCH(CONCATENATE(T$4,$A9),'Výsledková listina'!$U:$U,0)),"",INDEX('Výsledková listina'!$W:$W,MATCH(CONCATENATE(T$4,$A9),'Výsledková listina'!$U:$U,0),1))</f>
        <v>MIDDY FEEDER TEAM</v>
      </c>
      <c r="V9" s="4">
        <v>120</v>
      </c>
      <c r="W9" s="22">
        <f t="shared" si="6"/>
        <v>5</v>
      </c>
      <c r="X9" s="66">
        <f t="shared" si="7"/>
        <v>5</v>
      </c>
      <c r="Y9" s="95"/>
      <c r="Z9" s="19" t="str">
        <f>IF(ISNA(MATCH(CONCATENATE(Z$4,$A9),'Výsledková listina'!$U:$U,0)),"",INDEX('Výsledková listina'!$D:$D,MATCH(CONCATENATE(Z$4,$A9),'Výsledková listina'!$U:$U,0),1))</f>
        <v>Konopásek Jaroslav</v>
      </c>
      <c r="AA9" s="65" t="str">
        <f>IF(ISNA(MATCH(CONCATENATE(Z$4,$A9),'Výsledková listina'!$U:$U,0)),"",INDEX('Výsledková listina'!$W:$W,MATCH(CONCATENATE(Z$4,$A9),'Výsledková listina'!$U:$U,0),1))</f>
        <v>RUP Ignesti Feeder Team</v>
      </c>
      <c r="AB9" s="4">
        <v>30</v>
      </c>
      <c r="AC9" s="22">
        <f t="shared" si="8"/>
        <v>4</v>
      </c>
      <c r="AD9" s="66">
        <f t="shared" si="9"/>
        <v>4.5</v>
      </c>
      <c r="AE9" s="95"/>
      <c r="AF9" s="19" t="str">
        <f>IF(ISNA(MATCH(CONCATENATE(AF$4,$A9),'Výsledková listina'!$U:$U,0)),"",INDEX('Výsledková listina'!$D:$D,MATCH(CONCATENATE(AF$4,$A9),'Výsledková listina'!$U:$U,0),1))</f>
        <v>Lisník Petr</v>
      </c>
      <c r="AG9" s="65" t="str">
        <f>IF(ISNA(MATCH(CONCATENATE(AF$4,$A9),'Výsledková listina'!$U:$U,0)),"",INDEX('Výsledková listina'!$W:$W,MATCH(CONCATENATE(AF$4,$A9),'Výsledková listina'!$U:$U,0),1))</f>
        <v>VITALITA Ostrava</v>
      </c>
      <c r="AH9" s="4">
        <v>630</v>
      </c>
      <c r="AI9" s="22">
        <f t="shared" si="10"/>
        <v>6</v>
      </c>
      <c r="AJ9" s="66">
        <f t="shared" si="11"/>
        <v>6</v>
      </c>
      <c r="AK9" s="95"/>
    </row>
    <row r="10" spans="1:37" s="10" customFormat="1" ht="34.5" customHeight="1">
      <c r="A10" s="5">
        <v>5</v>
      </c>
      <c r="B10" s="19" t="str">
        <f>IF(ISNA(MATCH(CONCATENATE(B$4,$A10),'Výsledková listina'!$U:$U,0)),"",INDEX('Výsledková listina'!$D:$D,MATCH(CONCATENATE(B$4,$A10),'Výsledková listina'!$U:$U,0),1))</f>
        <v>Novák Martin</v>
      </c>
      <c r="C10" s="65" t="str">
        <f>IF(ISNA(MATCH(CONCATENATE(B$4,$A10),'Výsledková listina'!$U:$U,0)),"",INDEX('Výsledková listina'!$W:$W,MATCH(CONCATENATE(B$4,$A10),'Výsledková listina'!$U:$U,0),1))</f>
        <v>GOOD MIX TEAM Hranice</v>
      </c>
      <c r="D10" s="4">
        <v>300</v>
      </c>
      <c r="E10" s="22">
        <f t="shared" si="0"/>
        <v>6</v>
      </c>
      <c r="F10" s="66">
        <f t="shared" si="1"/>
        <v>6</v>
      </c>
      <c r="G10" s="95"/>
      <c r="H10" s="19" t="str">
        <f>IF(ISNA(MATCH(CONCATENATE(H$4,$A10),'Výsledková listina'!$U:$U,0)),"",INDEX('Výsledková listina'!$D:$D,MATCH(CONCATENATE(H$4,$A10),'Výsledková listina'!$U:$U,0),1))</f>
        <v>Kalenský Petr</v>
      </c>
      <c r="I10" s="65" t="str">
        <f>IF(ISNA(MATCH(CONCATENATE(H$4,$A10),'Výsledková listina'!$U:$U,0)),"",INDEX('Výsledková listina'!$W:$W,MATCH(CONCATENATE(H$4,$A10),'Výsledková listina'!$U:$U,0),1))</f>
        <v>KS FISH TEAM</v>
      </c>
      <c r="J10" s="4">
        <v>90</v>
      </c>
      <c r="K10" s="22">
        <f t="shared" si="2"/>
        <v>11</v>
      </c>
      <c r="L10" s="66">
        <f t="shared" si="3"/>
        <v>11.5</v>
      </c>
      <c r="M10" s="95"/>
      <c r="N10" s="19" t="str">
        <f>IF(ISNA(MATCH(CONCATENATE(N$4,$A10),'Výsledková listina'!$U:$U,0)),"",INDEX('Výsledková listina'!$D:$D,MATCH(CONCATENATE(N$4,$A10),'Výsledková listina'!$U:$U,0),1))</f>
        <v>Blaščikovič David</v>
      </c>
      <c r="O10" s="65" t="str">
        <f>IF(ISNA(MATCH(CONCATENATE(N$4,$A10),'Výsledková listina'!$U:$U,0)),"",INDEX('Výsledková listina'!$W:$W,MATCH(CONCATENATE(N$4,$A10),'Výsledková listina'!$U:$U,0),1))</f>
        <v>VITALITA Ostrava</v>
      </c>
      <c r="P10" s="4">
        <v>240</v>
      </c>
      <c r="Q10" s="22">
        <f t="shared" si="4"/>
        <v>11</v>
      </c>
      <c r="R10" s="66">
        <f t="shared" si="5"/>
        <v>11</v>
      </c>
      <c r="S10" s="95"/>
      <c r="T10" s="19" t="str">
        <f>IF(ISNA(MATCH(CONCATENATE(T$4,$A10),'Výsledková listina'!$U:$U,0)),"",INDEX('Výsledková listina'!$D:$D,MATCH(CONCATENATE(T$4,$A10),'Výsledková listina'!$U:$U,0),1))</f>
        <v>Bromovský Petr</v>
      </c>
      <c r="U10" s="65" t="str">
        <f>IF(ISNA(MATCH(CONCATENATE(T$4,$A10),'Výsledková listina'!$U:$U,0)),"",INDEX('Výsledková listina'!$W:$W,MATCH(CONCATENATE(T$4,$A10),'Výsledková listina'!$U:$U,0),1))</f>
        <v>RUP Ignesti Feeder Team</v>
      </c>
      <c r="V10" s="4">
        <v>100</v>
      </c>
      <c r="W10" s="22">
        <f t="shared" si="6"/>
        <v>6</v>
      </c>
      <c r="X10" s="66">
        <f t="shared" si="7"/>
        <v>6</v>
      </c>
      <c r="Y10" s="95"/>
      <c r="Z10" s="19" t="str">
        <f>IF(ISNA(MATCH(CONCATENATE(Z$4,$A10),'Výsledková listina'!$U:$U,0)),"",INDEX('Výsledková listina'!$D:$D,MATCH(CONCATENATE(Z$4,$A10),'Výsledková listina'!$U:$U,0),1))</f>
        <v>Kabrhel Pavel</v>
      </c>
      <c r="AA10" s="65" t="str">
        <f>IF(ISNA(MATCH(CONCATENATE(Z$4,$A10),'Výsledková listina'!$U:$U,0)),"",INDEX('Výsledková listina'!$W:$W,MATCH(CONCATENATE(Z$4,$A10),'Výsledková listina'!$U:$U,0),1))</f>
        <v>Black Bass</v>
      </c>
      <c r="AB10" s="4">
        <v>0</v>
      </c>
      <c r="AC10" s="22">
        <f t="shared" si="8"/>
        <v>8</v>
      </c>
      <c r="AD10" s="66">
        <f t="shared" si="9"/>
        <v>10</v>
      </c>
      <c r="AE10" s="95"/>
      <c r="AF10" s="19" t="str">
        <f>IF(ISNA(MATCH(CONCATENATE(AF$4,$A10),'Výsledková listina'!$U:$U,0)),"",INDEX('Výsledková listina'!$D:$D,MATCH(CONCATENATE(AF$4,$A10),'Výsledková listina'!$U:$U,0),1))</f>
        <v>Matička Martin</v>
      </c>
      <c r="AG10" s="65" t="str">
        <f>IF(ISNA(MATCH(CONCATENATE(AF$4,$A10),'Výsledková listina'!$U:$U,0)),"",INDEX('Výsledková listina'!$W:$W,MATCH(CONCATENATE(AF$4,$A10),'Výsledková listina'!$U:$U,0),1))</f>
        <v>MIDDY FEEDER TEAM</v>
      </c>
      <c r="AH10" s="4">
        <v>0</v>
      </c>
      <c r="AI10" s="22">
        <f t="shared" si="10"/>
        <v>10</v>
      </c>
      <c r="AJ10" s="66">
        <f t="shared" si="11"/>
        <v>11</v>
      </c>
      <c r="AK10" s="95"/>
    </row>
    <row r="11" spans="1:37" s="10" customFormat="1" ht="34.5" customHeight="1">
      <c r="A11" s="5">
        <v>6</v>
      </c>
      <c r="B11" s="19" t="str">
        <f>IF(ISNA(MATCH(CONCATENATE(B$4,$A11),'Výsledková listina'!$U:$U,0)),"",INDEX('Výsledková listina'!$D:$D,MATCH(CONCATENATE(B$4,$A11),'Výsledková listina'!$U:$U,0),1))</f>
        <v>Literová Barbora</v>
      </c>
      <c r="C11" s="65" t="str">
        <f>IF(ISNA(MATCH(CONCATENATE(B$4,$A11),'Výsledková listina'!$U:$U,0)),"",INDEX('Výsledková listina'!$W:$W,MATCH(CONCATENATE(B$4,$A11),'Výsledková listina'!$U:$U,0),1))</f>
        <v>LADY´S Feeder Team</v>
      </c>
      <c r="D11" s="4">
        <v>110</v>
      </c>
      <c r="E11" s="22">
        <f t="shared" si="0"/>
        <v>11</v>
      </c>
      <c r="F11" s="66">
        <f t="shared" si="1"/>
        <v>11</v>
      </c>
      <c r="G11" s="95"/>
      <c r="H11" s="19" t="str">
        <f>IF(ISNA(MATCH(CONCATENATE(H$4,$A11),'Výsledková listina'!$U:$U,0)),"",INDEX('Výsledková listina'!$D:$D,MATCH(CONCATENATE(H$4,$A11),'Výsledková listina'!$U:$U,0),1))</f>
        <v>Šplíchal Daniel</v>
      </c>
      <c r="I11" s="65" t="str">
        <f>IF(ISNA(MATCH(CONCATENATE(H$4,$A11),'Výsledková listina'!$U:$U,0)),"",INDEX('Výsledková listina'!$W:$W,MATCH(CONCATENATE(H$4,$A11),'Výsledková listina'!$U:$U,0),1))</f>
        <v>Azbestus CZ Feeder team</v>
      </c>
      <c r="J11" s="4">
        <v>110</v>
      </c>
      <c r="K11" s="22">
        <f t="shared" si="2"/>
        <v>9</v>
      </c>
      <c r="L11" s="66">
        <f t="shared" si="3"/>
        <v>9.5</v>
      </c>
      <c r="M11" s="95"/>
      <c r="N11" s="19" t="str">
        <f>IF(ISNA(MATCH(CONCATENATE(N$4,$A11),'Výsledková listina'!$U:$U,0)),"",INDEX('Výsledková listina'!$D:$D,MATCH(CONCATENATE(N$4,$A11),'Výsledková listina'!$U:$U,0),1))</f>
        <v>Chalupa Ladislav</v>
      </c>
      <c r="O11" s="65" t="str">
        <f>IF(ISNA(MATCH(CONCATENATE(N$4,$A11),'Výsledková listina'!$U:$U,0)),"",INDEX('Výsledková listina'!$W:$W,MATCH(CONCATENATE(N$4,$A11),'Výsledková listina'!$U:$U,0),1))</f>
        <v>K&amp;K Servis Feeder Team Carpio</v>
      </c>
      <c r="P11" s="4">
        <v>320</v>
      </c>
      <c r="Q11" s="22">
        <f t="shared" si="4"/>
        <v>10</v>
      </c>
      <c r="R11" s="66">
        <f t="shared" si="5"/>
        <v>10</v>
      </c>
      <c r="S11" s="95"/>
      <c r="T11" s="19" t="str">
        <f>IF(ISNA(MATCH(CONCATENATE(T$4,$A11),'Výsledková listina'!$U:$U,0)),"",INDEX('Výsledková listina'!$D:$D,MATCH(CONCATENATE(T$4,$A11),'Výsledková listina'!$U:$U,0),1))</f>
        <v>Babica Ladislav</v>
      </c>
      <c r="U11" s="65" t="str">
        <f>IF(ISNA(MATCH(CONCATENATE(T$4,$A11),'Výsledková listina'!$U:$U,0)),"",INDEX('Výsledková listina'!$W:$W,MATCH(CONCATENATE(T$4,$A11),'Výsledková listina'!$U:$U,0),1))</f>
        <v>RC Karasi Olomouc</v>
      </c>
      <c r="V11" s="4">
        <v>90</v>
      </c>
      <c r="W11" s="22">
        <f t="shared" si="6"/>
        <v>7</v>
      </c>
      <c r="X11" s="66">
        <f t="shared" si="7"/>
        <v>7</v>
      </c>
      <c r="Y11" s="95"/>
      <c r="Z11" s="19" t="str">
        <f>IF(ISNA(MATCH(CONCATENATE(Z$4,$A11),'Výsledková listina'!$U:$U,0)),"",INDEX('Výsledková listina'!$D:$D,MATCH(CONCATENATE(Z$4,$A11),'Výsledková listina'!$U:$U,0),1))</f>
        <v>Douša Jan</v>
      </c>
      <c r="AA11" s="65" t="str">
        <f>IF(ISNA(MATCH(CONCATENATE(Z$4,$A11),'Výsledková listina'!$U:$U,0)),"",INDEX('Výsledková listina'!$W:$W,MATCH(CONCATENATE(Z$4,$A11),'Výsledková listina'!$U:$U,0),1))</f>
        <v>Kukající vlci FEEDER TEAM</v>
      </c>
      <c r="AB11" s="4">
        <v>0</v>
      </c>
      <c r="AC11" s="22">
        <f t="shared" si="8"/>
        <v>8</v>
      </c>
      <c r="AD11" s="66">
        <f t="shared" si="9"/>
        <v>10</v>
      </c>
      <c r="AE11" s="95"/>
      <c r="AF11" s="19" t="str">
        <f>IF(ISNA(MATCH(CONCATENATE(AF$4,$A11),'Výsledková listina'!$U:$U,0)),"",INDEX('Výsledková listina'!$D:$D,MATCH(CONCATENATE(AF$4,$A11),'Výsledková listina'!$U:$U,0),1))</f>
        <v>Baranka Vladimír</v>
      </c>
      <c r="AG11" s="65" t="str">
        <f>IF(ISNA(MATCH(CONCATENATE(AF$4,$A11),'Výsledková listina'!$U:$U,0)),"",INDEX('Výsledková listina'!$W:$W,MATCH(CONCATENATE(AF$4,$A11),'Výsledková listina'!$U:$U,0),1))</f>
        <v>Feeder Team Český Šternberk</v>
      </c>
      <c r="AH11" s="4">
        <v>2300</v>
      </c>
      <c r="AI11" s="22">
        <f t="shared" si="10"/>
        <v>1</v>
      </c>
      <c r="AJ11" s="66">
        <f t="shared" si="11"/>
        <v>1</v>
      </c>
      <c r="AK11" s="95"/>
    </row>
    <row r="12" spans="1:37" s="10" customFormat="1" ht="34.5" customHeight="1">
      <c r="A12" s="5">
        <v>7</v>
      </c>
      <c r="B12" s="19" t="str">
        <f>IF(ISNA(MATCH(CONCATENATE(B$4,$A12),'Výsledková listina'!$U:$U,0)),"",INDEX('Výsledková listina'!$D:$D,MATCH(CONCATENATE(B$4,$A12),'Výsledková listina'!$U:$U,0),1))</f>
        <v>Šimek Ladislav</v>
      </c>
      <c r="C12" s="65" t="str">
        <f>IF(ISNA(MATCH(CONCATENATE(B$4,$A12),'Výsledková listina'!$U:$U,0)),"",INDEX('Výsledková listina'!$W:$W,MATCH(CONCATENATE(B$4,$A12),'Výsledková listina'!$U:$U,0),1))</f>
        <v>RC Karasi Olomouc</v>
      </c>
      <c r="D12" s="4">
        <v>60</v>
      </c>
      <c r="E12" s="22">
        <f t="shared" si="0"/>
        <v>12</v>
      </c>
      <c r="F12" s="66">
        <f t="shared" si="1"/>
        <v>12</v>
      </c>
      <c r="G12" s="95"/>
      <c r="H12" s="19" t="str">
        <f>IF(ISNA(MATCH(CONCATENATE(H$4,$A12),'Výsledková listina'!$U:$U,0)),"",INDEX('Výsledková listina'!$D:$D,MATCH(CONCATENATE(H$4,$A12),'Výsledková listina'!$U:$U,0),1))</f>
        <v>Kukelka Tomáš</v>
      </c>
      <c r="I12" s="65" t="str">
        <f>IF(ISNA(MATCH(CONCATENATE(H$4,$A12),'Výsledková listina'!$U:$U,0)),"",INDEX('Výsledková listina'!$W:$W,MATCH(CONCATENATE(H$4,$A12),'Výsledková listina'!$U:$U,0),1))</f>
        <v>Black Bass</v>
      </c>
      <c r="J12" s="4">
        <v>90</v>
      </c>
      <c r="K12" s="22">
        <f t="shared" si="2"/>
        <v>11</v>
      </c>
      <c r="L12" s="66">
        <f t="shared" si="3"/>
        <v>11.5</v>
      </c>
      <c r="M12" s="95"/>
      <c r="N12" s="19" t="str">
        <f>IF(ISNA(MATCH(CONCATENATE(N$4,$A12),'Výsledková listina'!$U:$U,0)),"",INDEX('Výsledková listina'!$D:$D,MATCH(CONCATENATE(N$4,$A12),'Výsledková listina'!$U:$U,0),1))</f>
        <v>Mihálik Boris</v>
      </c>
      <c r="O12" s="65" t="str">
        <f>IF(ISNA(MATCH(CONCATENATE(N$4,$A12),'Výsledková listina'!$U:$U,0)),"",INDEX('Výsledková listina'!$W:$W,MATCH(CONCATENATE(N$4,$A12),'Výsledková listina'!$U:$U,0),1))</f>
        <v>MILO Feeder Team</v>
      </c>
      <c r="P12" s="4">
        <v>3160</v>
      </c>
      <c r="Q12" s="22">
        <f t="shared" si="4"/>
        <v>3</v>
      </c>
      <c r="R12" s="66">
        <f t="shared" si="5"/>
        <v>3</v>
      </c>
      <c r="S12" s="95"/>
      <c r="T12" s="19" t="str">
        <f>IF(ISNA(MATCH(CONCATENATE(T$4,$A12),'Výsledková listina'!$U:$U,0)),"",INDEX('Výsledková listina'!$D:$D,MATCH(CONCATENATE(T$4,$A12),'Výsledková listina'!$U:$U,0),1))</f>
        <v>Kafka Vojtěch</v>
      </c>
      <c r="U12" s="65" t="str">
        <f>IF(ISNA(MATCH(CONCATENATE(T$4,$A12),'Výsledková listina'!$U:$U,0)),"",INDEX('Výsledková listina'!$W:$W,MATCH(CONCATENATE(T$4,$A12),'Výsledková listina'!$U:$U,0),1))</f>
        <v>FEEDER TEAM Znojmo</v>
      </c>
      <c r="V12" s="4">
        <v>0</v>
      </c>
      <c r="W12" s="22">
        <f t="shared" si="6"/>
        <v>8</v>
      </c>
      <c r="X12" s="66">
        <f t="shared" si="7"/>
        <v>10</v>
      </c>
      <c r="Y12" s="95"/>
      <c r="Z12" s="19" t="str">
        <f>IF(ISNA(MATCH(CONCATENATE(Z$4,$A12),'Výsledková listina'!$U:$U,0)),"",INDEX('Výsledková listina'!$D:$D,MATCH(CONCATENATE(Z$4,$A12),'Výsledková listina'!$U:$U,0),1))</f>
        <v>Doušová Eliška</v>
      </c>
      <c r="AA12" s="65" t="str">
        <f>IF(ISNA(MATCH(CONCATENATE(Z$4,$A12),'Výsledková listina'!$U:$U,0)),"",INDEX('Výsledková listina'!$W:$W,MATCH(CONCATENATE(Z$4,$A12),'Výsledková listina'!$U:$U,0),1))</f>
        <v>LADY´S Feeder Team</v>
      </c>
      <c r="AB12" s="4">
        <v>0</v>
      </c>
      <c r="AC12" s="22">
        <f t="shared" si="8"/>
        <v>8</v>
      </c>
      <c r="AD12" s="66">
        <f t="shared" si="9"/>
        <v>10</v>
      </c>
      <c r="AE12" s="95"/>
      <c r="AF12" s="19" t="str">
        <f>IF(ISNA(MATCH(CONCATENATE(AF$4,$A12),'Výsledková listina'!$U:$U,0)),"",INDEX('Výsledková listina'!$D:$D,MATCH(CONCATENATE(AF$4,$A12),'Výsledková listina'!$U:$U,0),1))</f>
        <v>Šajerman Vladimír</v>
      </c>
      <c r="AG12" s="65" t="str">
        <f>IF(ISNA(MATCH(CONCATENATE(AF$4,$A12),'Výsledková listina'!$U:$U,0)),"",INDEX('Výsledková listina'!$W:$W,MATCH(CONCATENATE(AF$4,$A12),'Výsledková listina'!$U:$U,0),1))</f>
        <v>KS FISH TEAM</v>
      </c>
      <c r="AH12" s="4">
        <v>0</v>
      </c>
      <c r="AI12" s="22">
        <f t="shared" si="10"/>
        <v>10</v>
      </c>
      <c r="AJ12" s="66">
        <f t="shared" si="11"/>
        <v>11</v>
      </c>
      <c r="AK12" s="95"/>
    </row>
    <row r="13" spans="1:37" s="10" customFormat="1" ht="34.5" customHeight="1">
      <c r="A13" s="5">
        <v>8</v>
      </c>
      <c r="B13" s="19" t="str">
        <f>IF(ISNA(MATCH(CONCATENATE(B$4,$A13),'Výsledková listina'!$U:$U,0)),"",INDEX('Výsledková listina'!$D:$D,MATCH(CONCATENATE(B$4,$A13),'Výsledková listina'!$U:$U,0),1))</f>
        <v>Kasl Luboš</v>
      </c>
      <c r="C13" s="65" t="str">
        <f>IF(ISNA(MATCH(CONCATENATE(B$4,$A13),'Výsledková listina'!$U:$U,0)),"",INDEX('Výsledková listina'!$W:$W,MATCH(CONCATENATE(B$4,$A13),'Výsledková listina'!$U:$U,0),1))</f>
        <v>LOVCI 007</v>
      </c>
      <c r="D13" s="4">
        <v>230</v>
      </c>
      <c r="E13" s="22">
        <f t="shared" si="0"/>
        <v>7</v>
      </c>
      <c r="F13" s="66">
        <f t="shared" si="1"/>
        <v>7.5</v>
      </c>
      <c r="G13" s="95"/>
      <c r="H13" s="19" t="str">
        <f>IF(ISNA(MATCH(CONCATENATE(H$4,$A13),'Výsledková listina'!$U:$U,0)),"",INDEX('Výsledková listina'!$D:$D,MATCH(CONCATENATE(H$4,$A13),'Výsledková listina'!$U:$U,0),1))</f>
        <v>Čéška Ladislav</v>
      </c>
      <c r="I13" s="65" t="str">
        <f>IF(ISNA(MATCH(CONCATENATE(H$4,$A13),'Výsledková listina'!$U:$U,0)),"",INDEX('Výsledková listina'!$W:$W,MATCH(CONCATENATE(H$4,$A13),'Výsledková listina'!$U:$U,0),1))</f>
        <v>Brazilci Feeder Team COLMIC</v>
      </c>
      <c r="J13" s="4">
        <v>2350</v>
      </c>
      <c r="K13" s="22">
        <f t="shared" si="2"/>
        <v>1</v>
      </c>
      <c r="L13" s="66">
        <f t="shared" si="3"/>
        <v>1</v>
      </c>
      <c r="M13" s="95"/>
      <c r="N13" s="19" t="str">
        <f>IF(ISNA(MATCH(CONCATENATE(N$4,$A13),'Výsledková listina'!$U:$U,0)),"",INDEX('Výsledková listina'!$D:$D,MATCH(CONCATENATE(N$4,$A13),'Výsledková listina'!$U:$U,0),1))</f>
        <v>Stejskal Miroslav</v>
      </c>
      <c r="O13" s="65" t="str">
        <f>IF(ISNA(MATCH(CONCATENATE(N$4,$A13),'Výsledková listina'!$U:$U,0)),"",INDEX('Výsledková listina'!$W:$W,MATCH(CONCATENATE(N$4,$A13),'Výsledková listina'!$U:$U,0),1))</f>
        <v>MIVARDI FEEDER TEAM</v>
      </c>
      <c r="P13" s="4">
        <v>3760</v>
      </c>
      <c r="Q13" s="22">
        <f t="shared" si="4"/>
        <v>1</v>
      </c>
      <c r="R13" s="66">
        <f t="shared" si="5"/>
        <v>1</v>
      </c>
      <c r="S13" s="95"/>
      <c r="T13" s="19" t="str">
        <f>IF(ISNA(MATCH(CONCATENATE(T$4,$A13),'Výsledková listina'!$U:$U,0)),"",INDEX('Výsledková listina'!$D:$D,MATCH(CONCATENATE(T$4,$A13),'Výsledková listina'!$U:$U,0),1))</f>
        <v>Miháliková Diana</v>
      </c>
      <c r="U13" s="65" t="str">
        <f>IF(ISNA(MATCH(CONCATENATE(T$4,$A13),'Výsledková listina'!$U:$U,0)),"",INDEX('Výsledková listina'!$W:$W,MATCH(CONCATENATE(T$4,$A13),'Výsledková listina'!$U:$U,0),1))</f>
        <v>LADY´S Feeder Team</v>
      </c>
      <c r="V13" s="4">
        <v>0</v>
      </c>
      <c r="W13" s="22">
        <f t="shared" si="6"/>
        <v>8</v>
      </c>
      <c r="X13" s="66">
        <f t="shared" si="7"/>
        <v>10</v>
      </c>
      <c r="Y13" s="95"/>
      <c r="Z13" s="19" t="str">
        <f>IF(ISNA(MATCH(CONCATENATE(Z$4,$A13),'Výsledková listina'!$U:$U,0)),"",INDEX('Výsledková listina'!$D:$D,MATCH(CONCATENATE(Z$4,$A13),'Výsledková listina'!$U:$U,0),1))</f>
        <v>Sládek Petr</v>
      </c>
      <c r="AA13" s="65" t="str">
        <f>IF(ISNA(MATCH(CONCATENATE(Z$4,$A13),'Výsledková listina'!$U:$U,0)),"",INDEX('Výsledková listina'!$W:$W,MATCH(CONCATENATE(Z$4,$A13),'Výsledková listina'!$U:$U,0),1))</f>
        <v>FAPS Feeder Team</v>
      </c>
      <c r="AB13" s="4">
        <v>10</v>
      </c>
      <c r="AC13" s="22">
        <f t="shared" si="8"/>
        <v>6</v>
      </c>
      <c r="AD13" s="66">
        <f t="shared" si="9"/>
        <v>6.5</v>
      </c>
      <c r="AE13" s="95"/>
      <c r="AF13" s="19" t="str">
        <f>IF(ISNA(MATCH(CONCATENATE(AF$4,$A13),'Výsledková listina'!$U:$U,0)),"",INDEX('Výsledková listina'!$D:$D,MATCH(CONCATENATE(AF$4,$A13),'Výsledková listina'!$U:$U,0),1))</f>
        <v>Kos Petr</v>
      </c>
      <c r="AG13" s="65" t="str">
        <f>IF(ISNA(MATCH(CONCATENATE(AF$4,$A13),'Výsledková listina'!$U:$U,0)),"",INDEX('Výsledková listina'!$W:$W,MATCH(CONCATENATE(AF$4,$A13),'Výsledková listina'!$U:$U,0),1))</f>
        <v>Traper Feeder Team Bombeři</v>
      </c>
      <c r="AH13" s="4">
        <v>70</v>
      </c>
      <c r="AI13" s="22">
        <f t="shared" si="10"/>
        <v>9</v>
      </c>
      <c r="AJ13" s="66">
        <f t="shared" si="11"/>
        <v>9</v>
      </c>
      <c r="AK13" s="95"/>
    </row>
    <row r="14" spans="1:37" s="10" customFormat="1" ht="34.5" customHeight="1">
      <c r="A14" s="5">
        <v>9</v>
      </c>
      <c r="B14" s="19" t="str">
        <f>IF(ISNA(MATCH(CONCATENATE(B$4,$A14),'Výsledková listina'!$U:$U,0)),"",INDEX('Výsledková listina'!$D:$D,MATCH(CONCATENATE(B$4,$A14),'Výsledková listina'!$U:$U,0),1))</f>
        <v>Koubek František</v>
      </c>
      <c r="C14" s="65" t="str">
        <f>IF(ISNA(MATCH(CONCATENATE(B$4,$A14),'Výsledková listina'!$U:$U,0)),"",INDEX('Výsledková listina'!$W:$W,MATCH(CONCATENATE(B$4,$A14),'Výsledková listina'!$U:$U,0),1))</f>
        <v>MIDDY FEEDER TEAM</v>
      </c>
      <c r="D14" s="4">
        <v>120</v>
      </c>
      <c r="E14" s="22">
        <f t="shared" si="0"/>
        <v>10</v>
      </c>
      <c r="F14" s="66">
        <f t="shared" si="1"/>
        <v>10</v>
      </c>
      <c r="G14" s="95"/>
      <c r="H14" s="19" t="str">
        <f>IF(ISNA(MATCH(CONCATENATE(H$4,$A14),'Výsledková listina'!$U:$U,0)),"",INDEX('Výsledková listina'!$D:$D,MATCH(CONCATENATE(H$4,$A14),'Výsledková listina'!$U:$U,0),1))</f>
        <v>Ouředníček Jiří</v>
      </c>
      <c r="I14" s="65" t="str">
        <f>IF(ISNA(MATCH(CONCATENATE(H$4,$A14),'Výsledková listina'!$U:$U,0)),"",INDEX('Výsledková listina'!$W:$W,MATCH(CONCATENATE(H$4,$A14),'Výsledková listina'!$U:$U,0),1))</f>
        <v>MIVARDI FEEDER TEAM</v>
      </c>
      <c r="J14" s="4">
        <v>500</v>
      </c>
      <c r="K14" s="22">
        <f t="shared" si="2"/>
        <v>5</v>
      </c>
      <c r="L14" s="66">
        <f t="shared" si="3"/>
        <v>5</v>
      </c>
      <c r="M14" s="95"/>
      <c r="N14" s="19" t="str">
        <f>IF(ISNA(MATCH(CONCATENATE(N$4,$A14),'Výsledková listina'!$U:$U,0)),"",INDEX('Výsledková listina'!$D:$D,MATCH(CONCATENATE(N$4,$A14),'Výsledková listina'!$U:$U,0),1))</f>
        <v>Smutný Jiří</v>
      </c>
      <c r="O14" s="65" t="str">
        <f>IF(ISNA(MATCH(CONCATENATE(N$4,$A14),'Výsledková listina'!$U:$U,0)),"",INDEX('Výsledková listina'!$W:$W,MATCH(CONCATENATE(N$4,$A14),'Výsledková listina'!$U:$U,0),1))</f>
        <v>Traper Feeder Team Bombeři</v>
      </c>
      <c r="P14" s="4">
        <v>1780</v>
      </c>
      <c r="Q14" s="22">
        <f t="shared" si="4"/>
        <v>7</v>
      </c>
      <c r="R14" s="66">
        <f t="shared" si="5"/>
        <v>7</v>
      </c>
      <c r="S14" s="95"/>
      <c r="T14" s="19" t="str">
        <f>IF(ISNA(MATCH(CONCATENATE(T$4,$A14),'Výsledková listina'!$U:$U,0)),"",INDEX('Výsledková listina'!$D:$D,MATCH(CONCATENATE(T$4,$A14),'Výsledková listina'!$U:$U,0),1))</f>
        <v>Dušánek Bohuslav</v>
      </c>
      <c r="U14" s="65" t="str">
        <f>IF(ISNA(MATCH(CONCATENATE(T$4,$A14),'Výsledková listina'!$U:$U,0)),"",INDEX('Výsledková listina'!$W:$W,MATCH(CONCATENATE(T$4,$A14),'Výsledková listina'!$U:$U,0),1))</f>
        <v>KS FISH TEAM</v>
      </c>
      <c r="V14" s="4">
        <v>0</v>
      </c>
      <c r="W14" s="22">
        <f t="shared" si="6"/>
        <v>8</v>
      </c>
      <c r="X14" s="66">
        <f t="shared" si="7"/>
        <v>10</v>
      </c>
      <c r="Y14" s="95"/>
      <c r="Z14" s="19" t="str">
        <f>IF(ISNA(MATCH(CONCATENATE(Z$4,$A14),'Výsledková listina'!$U:$U,0)),"",INDEX('Výsledková listina'!$D:$D,MATCH(CONCATENATE(Z$4,$A14),'Výsledková listina'!$U:$U,0),1))</f>
        <v>Hahn Petr</v>
      </c>
      <c r="AA14" s="65" t="str">
        <f>IF(ISNA(MATCH(CONCATENATE(Z$4,$A14),'Výsledková listina'!$U:$U,0)),"",INDEX('Výsledková listina'!$W:$W,MATCH(CONCATENATE(Z$4,$A14),'Výsledková listina'!$U:$U,0),1))</f>
        <v>Azbestus CZ Feeder team</v>
      </c>
      <c r="AB14" s="4">
        <v>30</v>
      </c>
      <c r="AC14" s="22">
        <f t="shared" si="8"/>
        <v>4</v>
      </c>
      <c r="AD14" s="66">
        <f t="shared" si="9"/>
        <v>4.5</v>
      </c>
      <c r="AE14" s="95"/>
      <c r="AF14" s="19" t="str">
        <f>IF(ISNA(MATCH(CONCATENATE(AF$4,$A14),'Výsledková listina'!$U:$U,0)),"",INDEX('Výsledková listina'!$D:$D,MATCH(CONCATENATE(AF$4,$A14),'Výsledková listina'!$U:$U,0),1))</f>
        <v>Peřina Josef</v>
      </c>
      <c r="AG14" s="65" t="str">
        <f>IF(ISNA(MATCH(CONCATENATE(AF$4,$A14),'Výsledková listina'!$U:$U,0)),"",INDEX('Výsledková listina'!$W:$W,MATCH(CONCATENATE(AF$4,$A14),'Výsledková listina'!$U:$U,0),1))</f>
        <v>RC Karasi Olomouc</v>
      </c>
      <c r="AH14" s="4">
        <v>570</v>
      </c>
      <c r="AI14" s="22">
        <f t="shared" si="10"/>
        <v>8</v>
      </c>
      <c r="AJ14" s="66">
        <f t="shared" si="11"/>
        <v>8</v>
      </c>
      <c r="AK14" s="95"/>
    </row>
    <row r="15" spans="1:37" s="10" customFormat="1" ht="34.5" customHeight="1">
      <c r="A15" s="5">
        <v>10</v>
      </c>
      <c r="B15" s="19" t="str">
        <f>IF(ISNA(MATCH(CONCATENATE(B$4,$A15),'Výsledková listina'!$U:$U,0)),"",INDEX('Výsledková listina'!$D:$D,MATCH(CONCATENATE(B$4,$A15),'Výsledková listina'!$U:$U,0),1))</f>
        <v>Bartoň Roman</v>
      </c>
      <c r="C15" s="65" t="str">
        <f>IF(ISNA(MATCH(CONCATENATE(B$4,$A15),'Výsledková listina'!$U:$U,0)),"",INDEX('Výsledková listina'!$W:$W,MATCH(CONCATENATE(B$4,$A15),'Výsledková listina'!$U:$U,0),1))</f>
        <v>RUP Ignesti Feeder Team</v>
      </c>
      <c r="D15" s="4">
        <v>230</v>
      </c>
      <c r="E15" s="22">
        <f t="shared" si="0"/>
        <v>7</v>
      </c>
      <c r="F15" s="66">
        <f t="shared" si="1"/>
        <v>7.5</v>
      </c>
      <c r="G15" s="95"/>
      <c r="H15" s="19" t="str">
        <f>IF(ISNA(MATCH(CONCATENATE(H$4,$A15),'Výsledková listina'!$U:$U,0)),"",INDEX('Výsledková listina'!$D:$D,MATCH(CONCATENATE(H$4,$A15),'Výsledková listina'!$U:$U,0),1))</f>
        <v>Vlček Zdeněk</v>
      </c>
      <c r="I15" s="65" t="str">
        <f>IF(ISNA(MATCH(CONCATENATE(H$4,$A15),'Výsledková listina'!$U:$U,0)),"",INDEX('Výsledková listina'!$W:$W,MATCH(CONCATENATE(H$4,$A15),'Výsledková listina'!$U:$U,0),1))</f>
        <v>Royal Bait Feeder Team</v>
      </c>
      <c r="J15" s="4">
        <v>240</v>
      </c>
      <c r="K15" s="22">
        <f t="shared" si="2"/>
        <v>7</v>
      </c>
      <c r="L15" s="66">
        <f t="shared" si="3"/>
        <v>7</v>
      </c>
      <c r="M15" s="95"/>
      <c r="N15" s="19" t="str">
        <f>IF(ISNA(MATCH(CONCATENATE(N$4,$A15),'Výsledková listina'!$U:$U,0)),"",INDEX('Výsledková listina'!$D:$D,MATCH(CONCATENATE(N$4,$A15),'Výsledková listina'!$U:$U,0),1))</f>
        <v>Štěpnička Radek</v>
      </c>
      <c r="O15" s="65" t="str">
        <f>IF(ISNA(MATCH(CONCATENATE(N$4,$A15),'Výsledková listina'!$U:$U,0)),"",INDEX('Výsledková listina'!$W:$W,MATCH(CONCATENATE(N$4,$A15),'Výsledková listina'!$U:$U,0),1))</f>
        <v>Feeder Team Český Šternberk</v>
      </c>
      <c r="P15" s="4">
        <v>2550</v>
      </c>
      <c r="Q15" s="22">
        <f t="shared" si="4"/>
        <v>5</v>
      </c>
      <c r="R15" s="66">
        <f t="shared" si="5"/>
        <v>5</v>
      </c>
      <c r="S15" s="95"/>
      <c r="T15" s="19" t="str">
        <f>IF(ISNA(MATCH(CONCATENATE(T$4,$A15),'Výsledková listina'!$U:$U,0)),"",INDEX('Výsledková listina'!$D:$D,MATCH(CONCATENATE(T$4,$A15),'Výsledková listina'!$U:$U,0),1))</f>
        <v>Popadinec Richar</v>
      </c>
      <c r="U15" s="65" t="str">
        <f>IF(ISNA(MATCH(CONCATENATE(T$4,$A15),'Výsledková listina'!$U:$U,0)),"",INDEX('Výsledková listina'!$W:$W,MATCH(CONCATENATE(T$4,$A15),'Výsledková listina'!$U:$U,0),1))</f>
        <v>TINKA Feeder Mančaft</v>
      </c>
      <c r="V15" s="4">
        <v>0</v>
      </c>
      <c r="W15" s="22">
        <f t="shared" si="6"/>
        <v>8</v>
      </c>
      <c r="X15" s="66">
        <f t="shared" si="7"/>
        <v>10</v>
      </c>
      <c r="Y15" s="95"/>
      <c r="Z15" s="19" t="str">
        <f>IF(ISNA(MATCH(CONCATENATE(Z$4,$A15),'Výsledková listina'!$U:$U,0)),"",INDEX('Výsledková listina'!$D:$D,MATCH(CONCATENATE(Z$4,$A15),'Výsledková listina'!$U:$U,0),1))</f>
        <v>Vaněk Lukáš</v>
      </c>
      <c r="AA15" s="65" t="str">
        <f>IF(ISNA(MATCH(CONCATENATE(Z$4,$A15),'Výsledková listina'!$U:$U,0)),"",INDEX('Výsledková listina'!$W:$W,MATCH(CONCATENATE(Z$4,$A15),'Výsledková listina'!$U:$U,0),1))</f>
        <v>FEEDER TEAM Znojmo</v>
      </c>
      <c r="AB15" s="4">
        <v>10</v>
      </c>
      <c r="AC15" s="22">
        <f t="shared" si="8"/>
        <v>6</v>
      </c>
      <c r="AD15" s="66">
        <f t="shared" si="9"/>
        <v>6.5</v>
      </c>
      <c r="AE15" s="95"/>
      <c r="AF15" s="19" t="str">
        <f>IF(ISNA(MATCH(CONCATENATE(AF$4,$A15),'Výsledková listina'!$U:$U,0)),"",INDEX('Výsledková listina'!$D:$D,MATCH(CONCATENATE(AF$4,$A15),'Výsledková listina'!$U:$U,0),1))</f>
        <v>Hrubant Petr</v>
      </c>
      <c r="AG15" s="65" t="str">
        <f>IF(ISNA(MATCH(CONCATENATE(AF$4,$A15),'Výsledková listina'!$U:$U,0)),"",INDEX('Výsledková listina'!$W:$W,MATCH(CONCATENATE(AF$4,$A15),'Výsledková listina'!$U:$U,0),1))</f>
        <v>ÚSMP ČRS-MO Braník</v>
      </c>
      <c r="AH15" s="4">
        <v>1700</v>
      </c>
      <c r="AI15" s="22">
        <f t="shared" si="10"/>
        <v>4</v>
      </c>
      <c r="AJ15" s="66">
        <f t="shared" si="11"/>
        <v>4</v>
      </c>
      <c r="AK15" s="95"/>
    </row>
    <row r="16" spans="1:37" s="10" customFormat="1" ht="34.5" customHeight="1">
      <c r="A16" s="5">
        <v>11</v>
      </c>
      <c r="B16" s="19" t="str">
        <f>IF(ISNA(MATCH(CONCATENATE(B$4,$A16),'Výsledková listina'!$U:$U,0)),"",INDEX('Výsledková listina'!$D:$D,MATCH(CONCATENATE(B$4,$A16),'Výsledková listina'!$U:$U,0),1))</f>
        <v>Bruner Václav</v>
      </c>
      <c r="C16" s="65" t="str">
        <f>IF(ISNA(MATCH(CONCATENATE(B$4,$A16),'Výsledková listina'!$U:$U,0)),"",INDEX('Výsledková listina'!$W:$W,MATCH(CONCATENATE(B$4,$A16),'Výsledková listina'!$U:$U,0),1))</f>
        <v>Traper Feeder Team Bombeři</v>
      </c>
      <c r="D16" s="4">
        <v>0</v>
      </c>
      <c r="E16" s="22">
        <f t="shared" si="0"/>
        <v>13</v>
      </c>
      <c r="F16" s="66">
        <f t="shared" si="1"/>
        <v>13</v>
      </c>
      <c r="G16" s="95"/>
      <c r="H16" s="19" t="str">
        <f>IF(ISNA(MATCH(CONCATENATE(H$4,$A16),'Výsledková listina'!$U:$U,0)),"",INDEX('Výsledková listina'!$D:$D,MATCH(CONCATENATE(H$4,$A16),'Výsledková listina'!$U:$U,0),1))</f>
        <v>Franc Tomáš</v>
      </c>
      <c r="I16" s="65" t="str">
        <f>IF(ISNA(MATCH(CONCATENATE(H$4,$A16),'Výsledková listina'!$U:$U,0)),"",INDEX('Výsledková listina'!$W:$W,MATCH(CONCATENATE(H$4,$A16),'Výsledková listina'!$U:$U,0),1))</f>
        <v>Kukající vlci FEEDER TEAM</v>
      </c>
      <c r="J16" s="4">
        <v>0</v>
      </c>
      <c r="K16" s="22">
        <f t="shared" si="2"/>
        <v>13</v>
      </c>
      <c r="L16" s="66">
        <f t="shared" si="3"/>
        <v>13</v>
      </c>
      <c r="M16" s="95"/>
      <c r="N16" s="19" t="str">
        <f>IF(ISNA(MATCH(CONCATENATE(N$4,$A16),'Výsledková listina'!$U:$U,0)),"",INDEX('Výsledková listina'!$D:$D,MATCH(CONCATENATE(N$4,$A16),'Výsledková listina'!$U:$U,0),1))</f>
        <v>Staněk Karel</v>
      </c>
      <c r="O16" s="65" t="str">
        <f>IF(ISNA(MATCH(CONCATENATE(N$4,$A16),'Výsledková listina'!$U:$U,0)),"",INDEX('Výsledková listina'!$W:$W,MATCH(CONCATENATE(N$4,$A16),'Výsledková listina'!$U:$U,0),1))</f>
        <v>FAPS Feeder Team</v>
      </c>
      <c r="P16" s="4">
        <v>2680</v>
      </c>
      <c r="Q16" s="22">
        <f t="shared" si="4"/>
        <v>4</v>
      </c>
      <c r="R16" s="66">
        <f t="shared" si="5"/>
        <v>4</v>
      </c>
      <c r="S16" s="95"/>
      <c r="T16" s="19" t="str">
        <f>IF(ISNA(MATCH(CONCATENATE(T$4,$A16),'Výsledková listina'!$U:$U,0)),"",INDEX('Výsledková listina'!$D:$D,MATCH(CONCATENATE(T$4,$A16),'Výsledková listina'!$U:$U,0),1))</f>
        <v>Surgota Juraj</v>
      </c>
      <c r="U16" s="65" t="str">
        <f>IF(ISNA(MATCH(CONCATENATE(T$4,$A16),'Výsledková listina'!$U:$U,0)),"",INDEX('Výsledková listina'!$W:$W,MATCH(CONCATENATE(T$4,$A16),'Výsledková listina'!$U:$U,0),1))</f>
        <v>Kukající vlci FEEDER TEAM</v>
      </c>
      <c r="V16" s="4">
        <v>0</v>
      </c>
      <c r="W16" s="22">
        <f t="shared" si="6"/>
        <v>8</v>
      </c>
      <c r="X16" s="66">
        <f t="shared" si="7"/>
        <v>10</v>
      </c>
      <c r="Y16" s="95"/>
      <c r="Z16" s="19" t="str">
        <f>IF(ISNA(MATCH(CONCATENATE(Z$4,$A16),'Výsledková listina'!$U:$U,0)),"",INDEX('Výsledková listina'!$D:$D,MATCH(CONCATENATE(Z$4,$A16),'Výsledková listina'!$U:$U,0),1))</f>
        <v>Nerad Rostislav</v>
      </c>
      <c r="AA16" s="65" t="str">
        <f>IF(ISNA(MATCH(CONCATENATE(Z$4,$A16),'Výsledková listina'!$U:$U,0)),"",INDEX('Výsledková listina'!$W:$W,MATCH(CONCATENATE(Z$4,$A16),'Výsledková listina'!$U:$U,0),1))</f>
        <v>TINKA Feeder Mančaft</v>
      </c>
      <c r="AB16" s="4">
        <v>0</v>
      </c>
      <c r="AC16" s="22">
        <f t="shared" si="8"/>
        <v>8</v>
      </c>
      <c r="AD16" s="66">
        <f t="shared" si="9"/>
        <v>10</v>
      </c>
      <c r="AE16" s="95"/>
      <c r="AF16" s="19" t="str">
        <f>IF(ISNA(MATCH(CONCATENATE(AF$4,$A16),'Výsledková listina'!$U:$U,0)),"",INDEX('Výsledková listina'!$D:$D,MATCH(CONCATENATE(AF$4,$A16),'Výsledková listina'!$U:$U,0),1))</f>
        <v>Ouředníček Jan</v>
      </c>
      <c r="AG16" s="65" t="str">
        <f>IF(ISNA(MATCH(CONCATENATE(AF$4,$A16),'Výsledková listina'!$U:$U,0)),"",INDEX('Výsledková listina'!$W:$W,MATCH(CONCATENATE(AF$4,$A16),'Výsledková listina'!$U:$U,0),1))</f>
        <v>MIVARDI FEEDER TEAM</v>
      </c>
      <c r="AH16" s="4">
        <v>1880</v>
      </c>
      <c r="AI16" s="22">
        <f t="shared" si="10"/>
        <v>3</v>
      </c>
      <c r="AJ16" s="66">
        <f t="shared" si="11"/>
        <v>3</v>
      </c>
      <c r="AK16" s="95"/>
    </row>
    <row r="17" spans="1:37" s="10" customFormat="1" ht="34.5" customHeight="1">
      <c r="A17" s="5">
        <v>12</v>
      </c>
      <c r="B17" s="19" t="str">
        <f>IF(ISNA(MATCH(CONCATENATE(B$4,$A17),'Výsledková listina'!$U:$U,0)),"",INDEX('Výsledková listina'!$D:$D,MATCH(CONCATENATE(B$4,$A17),'Výsledková listina'!$U:$U,0),1))</f>
        <v>Srb Roman</v>
      </c>
      <c r="C17" s="65" t="str">
        <f>IF(ISNA(MATCH(CONCATENATE(B$4,$A17),'Výsledková listina'!$U:$U,0)),"",INDEX('Výsledková listina'!$W:$W,MATCH(CONCATENATE(B$4,$A17),'Výsledková listina'!$U:$U,0),1))</f>
        <v>RSK FeederKlub</v>
      </c>
      <c r="D17" s="4">
        <v>500</v>
      </c>
      <c r="E17" s="22">
        <f t="shared" si="0"/>
        <v>4</v>
      </c>
      <c r="F17" s="66">
        <f t="shared" si="1"/>
        <v>4</v>
      </c>
      <c r="G17" s="95"/>
      <c r="H17" s="19" t="str">
        <f>IF(ISNA(MATCH(CONCATENATE(H$4,$A17),'Výsledková listina'!$U:$U,0)),"",INDEX('Výsledková listina'!$D:$D,MATCH(CONCATENATE(H$4,$A17),'Výsledková listina'!$U:$U,0),1))</f>
        <v>Štěpnička Milan</v>
      </c>
      <c r="I17" s="65" t="str">
        <f>IF(ISNA(MATCH(CONCATENATE(H$4,$A17),'Výsledková listina'!$U:$U,0)),"",INDEX('Výsledková listina'!$W:$W,MATCH(CONCATENATE(H$4,$A17),'Výsledková listina'!$U:$U,0),1))</f>
        <v>Feeder Team Český Šternberk</v>
      </c>
      <c r="J17" s="4">
        <v>1050</v>
      </c>
      <c r="K17" s="22">
        <f t="shared" si="2"/>
        <v>3</v>
      </c>
      <c r="L17" s="66">
        <f t="shared" si="3"/>
        <v>3</v>
      </c>
      <c r="M17" s="95"/>
      <c r="N17" s="19" t="str">
        <f>IF(ISNA(MATCH(CONCATENATE(N$4,$A17),'Výsledková listina'!$U:$U,0)),"",INDEX('Výsledková listina'!$D:$D,MATCH(CONCATENATE(N$4,$A17),'Výsledková listina'!$U:$U,0),1))</f>
        <v>Jedlička Luboš</v>
      </c>
      <c r="O17" s="65" t="str">
        <f>IF(ISNA(MATCH(CONCATENATE(N$4,$A17),'Výsledková listina'!$U:$U,0)),"",INDEX('Výsledková listina'!$W:$W,MATCH(CONCATENATE(N$4,$A17),'Výsledková listina'!$U:$U,0),1))</f>
        <v>Azbestus CZ Feeder team</v>
      </c>
      <c r="P17" s="4">
        <v>3200</v>
      </c>
      <c r="Q17" s="22">
        <f t="shared" si="4"/>
        <v>2</v>
      </c>
      <c r="R17" s="66">
        <f t="shared" si="5"/>
        <v>2</v>
      </c>
      <c r="S17" s="95"/>
      <c r="T17" s="19" t="str">
        <f>IF(ISNA(MATCH(CONCATENATE(T$4,$A17),'Výsledková listina'!$U:$U,0)),"",INDEX('Výsledková listina'!$D:$D,MATCH(CONCATENATE(T$4,$A17),'Výsledková listina'!$U:$U,0),1))</f>
        <v>Schwach Petr</v>
      </c>
      <c r="U17" s="65" t="str">
        <f>IF(ISNA(MATCH(CONCATENATE(T$4,$A17),'Výsledková listina'!$U:$U,0)),"",INDEX('Výsledková listina'!$W:$W,MATCH(CONCATENATE(T$4,$A17),'Výsledková listina'!$U:$U,0),1))</f>
        <v>Brazilci Feeder Team COLMIC</v>
      </c>
      <c r="V17" s="4">
        <v>320</v>
      </c>
      <c r="W17" s="22">
        <f t="shared" si="6"/>
        <v>2</v>
      </c>
      <c r="X17" s="66">
        <f t="shared" si="7"/>
        <v>2</v>
      </c>
      <c r="Y17" s="95"/>
      <c r="Z17" s="19" t="str">
        <f>IF(ISNA(MATCH(CONCATENATE(Z$4,$A17),'Výsledková listina'!$U:$U,0)),"",INDEX('Výsledková listina'!$D:$D,MATCH(CONCATENATE(Z$4,$A17),'Výsledková listina'!$U:$U,0),1))</f>
        <v>Novák Milan</v>
      </c>
      <c r="AA17" s="65" t="str">
        <f>IF(ISNA(MATCH(CONCATENATE(Z$4,$A17),'Výsledková listina'!$U:$U,0)),"",INDEX('Výsledková listina'!$W:$W,MATCH(CONCATENATE(Z$4,$A17),'Výsledková listina'!$U:$U,0),1))</f>
        <v>Brazilci Feeder Team COLMIC</v>
      </c>
      <c r="AB17" s="4">
        <v>90</v>
      </c>
      <c r="AC17" s="22">
        <f t="shared" si="8"/>
        <v>3</v>
      </c>
      <c r="AD17" s="66">
        <f t="shared" si="9"/>
        <v>3</v>
      </c>
      <c r="AE17" s="95"/>
      <c r="AF17" s="19" t="str">
        <f>IF(ISNA(MATCH(CONCATENATE(AF$4,$A17),'Výsledková listina'!$U:$U,0)),"",INDEX('Výsledková listina'!$D:$D,MATCH(CONCATENATE(AF$4,$A17),'Výsledková listina'!$U:$U,0),1))</f>
        <v>Tóth Petr</v>
      </c>
      <c r="AG17" s="65" t="str">
        <f>IF(ISNA(MATCH(CONCATENATE(AF$4,$A17),'Výsledková listina'!$U:$U,0)),"",INDEX('Výsledková listina'!$W:$W,MATCH(CONCATENATE(AF$4,$A17),'Výsledková listina'!$U:$U,0),1))</f>
        <v>F-1 Karlovy Vary</v>
      </c>
      <c r="AH17" s="4">
        <v>1950</v>
      </c>
      <c r="AI17" s="22">
        <f t="shared" si="10"/>
        <v>2</v>
      </c>
      <c r="AJ17" s="66">
        <f t="shared" si="11"/>
        <v>2</v>
      </c>
      <c r="AK17" s="95"/>
    </row>
    <row r="18" spans="1:37" s="10" customFormat="1" ht="34.5" customHeight="1">
      <c r="A18" s="5">
        <v>13</v>
      </c>
      <c r="B18" s="19" t="str">
        <f>IF(ISNA(MATCH(CONCATENATE(B$4,$A18),'Výsledková listina'!$U:$U,0)),"",INDEX('Výsledková listina'!$D:$D,MATCH(CONCATENATE(B$4,$A18),'Výsledková listina'!$U:$U,0),1))</f>
        <v>Juřík Milan</v>
      </c>
      <c r="C18" s="65" t="str">
        <f>IF(ISNA(MATCH(CONCATENATE(B$4,$A18),'Výsledková listina'!$U:$U,0)),"",INDEX('Výsledková listina'!$W:$W,MATCH(CONCATENATE(B$4,$A18),'Výsledková listina'!$U:$U,0),1))</f>
        <v>FAPS Feeder Team</v>
      </c>
      <c r="D18" s="4">
        <v>1045</v>
      </c>
      <c r="E18" s="22">
        <f t="shared" si="0"/>
        <v>2</v>
      </c>
      <c r="F18" s="66">
        <f t="shared" si="1"/>
        <v>2</v>
      </c>
      <c r="G18" s="95"/>
      <c r="H18" s="19" t="str">
        <f>IF(ISNA(MATCH(CONCATENATE(H$4,$A18),'Výsledková listina'!$U:$U,0)),"",INDEX('Výsledková listina'!$D:$D,MATCH(CONCATENATE(H$4,$A18),'Výsledková listina'!$U:$U,0),1))</f>
        <v>Jurka Jiří</v>
      </c>
      <c r="I18" s="65" t="str">
        <f>IF(ISNA(MATCH(CONCATENATE(H$4,$A18),'Výsledková listina'!$U:$U,0)),"",INDEX('Výsledková listina'!$W:$W,MATCH(CONCATENATE(H$4,$A18),'Výsledková listina'!$U:$U,0),1))</f>
        <v>GB Fishing sport Team - SEMA</v>
      </c>
      <c r="J18" s="4">
        <v>280</v>
      </c>
      <c r="K18" s="22">
        <f t="shared" si="2"/>
        <v>6</v>
      </c>
      <c r="L18" s="66">
        <f t="shared" si="3"/>
        <v>6</v>
      </c>
      <c r="M18" s="95"/>
      <c r="N18" s="19" t="str">
        <f>IF(ISNA(MATCH(CONCATENATE(N$4,$A18),'Výsledková listina'!$U:$U,0)),"",INDEX('Výsledková listina'!$D:$D,MATCH(CONCATENATE(N$4,$A18),'Výsledková listina'!$U:$U,0),1))</f>
        <v>Lacina David</v>
      </c>
      <c r="O18" s="65" t="str">
        <f>IF(ISNA(MATCH(CONCATENATE(N$4,$A18),'Výsledková listina'!$U:$U,0)),"",INDEX('Výsledková listina'!$W:$W,MATCH(CONCATENATE(N$4,$A18),'Výsledková listina'!$U:$U,0),1))</f>
        <v>Royal Bait Feeder Team</v>
      </c>
      <c r="P18" s="4">
        <v>2180</v>
      </c>
      <c r="Q18" s="22">
        <f t="shared" si="4"/>
        <v>6</v>
      </c>
      <c r="R18" s="66">
        <f t="shared" si="5"/>
        <v>6</v>
      </c>
      <c r="S18" s="95"/>
      <c r="T18" s="19">
        <f>IF(ISNA(MATCH(CONCATENATE(T$4,$A18),'Výsledková listina'!$U:$U,0)),"",INDEX('Výsledková listina'!$D:$D,MATCH(CONCATENATE(T$4,$A18),'Výsledková listina'!$U:$U,0),1))</f>
      </c>
      <c r="U18" s="65">
        <f>IF(ISNA(MATCH(CONCATENATE(T$4,$A18),'Výsledková listina'!$U:$U,0)),"",INDEX('Výsledková listina'!$W:$W,MATCH(CONCATENATE(T$4,$A18),'Výsledková listina'!$U:$U,0),1))</f>
      </c>
      <c r="V18" s="4"/>
      <c r="W18" s="22">
        <f t="shared" si="6"/>
      </c>
      <c r="X18" s="66"/>
      <c r="Y18" s="95"/>
      <c r="Z18" s="19">
        <f>IF(ISNA(MATCH(CONCATENATE(Z$4,$A18),'Výsledková listina'!$U:$U,0)),"",INDEX('Výsledková listina'!$D:$D,MATCH(CONCATENATE(Z$4,$A18),'Výsledková listina'!$U:$U,0),1))</f>
      </c>
      <c r="AA18" s="65">
        <f>IF(ISNA(MATCH(CONCATENATE(Z$4,$A18),'Výsledková listina'!$U:$U,0)),"",INDEX('Výsledková listina'!$W:$W,MATCH(CONCATENATE(Z$4,$A18),'Výsledková listina'!$U:$U,0),1))</f>
      </c>
      <c r="AB18" s="4"/>
      <c r="AC18" s="22">
        <f t="shared" si="8"/>
      </c>
      <c r="AD18" s="66"/>
      <c r="AE18" s="95"/>
      <c r="AF18" s="19">
        <f>IF(ISNA(MATCH(CONCATENATE(AF$4,$A18),'Výsledková listina'!$U:$U,0)),"",INDEX('Výsledková listina'!$D:$D,MATCH(CONCATENATE(AF$4,$A18),'Výsledková listina'!$U:$U,0),1))</f>
      </c>
      <c r="AG18" s="65">
        <f>IF(ISNA(MATCH(CONCATENATE(AF$4,$A18),'Výsledková listina'!$U:$U,0)),"",INDEX('Výsledková listina'!$W:$W,MATCH(CONCATENATE(AF$4,$A18),'Výsledková listina'!$U:$U,0),1))</f>
      </c>
      <c r="AH18" s="4"/>
      <c r="AI18" s="22">
        <f t="shared" si="10"/>
      </c>
      <c r="AJ18" s="66"/>
      <c r="AK18" s="95"/>
    </row>
    <row r="19" spans="1:37" s="10" customFormat="1" ht="34.5" customHeight="1">
      <c r="A19" s="5">
        <v>14</v>
      </c>
      <c r="B19" s="19">
        <f>IF(ISNA(MATCH(CONCATENATE(B$4,$A19),'Výsledková listina'!$U:$U,0)),"",INDEX('Výsledková listina'!$D:$D,MATCH(CONCATENATE(B$4,$A19),'Výsledková listina'!$U:$U,0),1))</f>
      </c>
      <c r="C19" s="65">
        <f>IF(ISNA(MATCH(CONCATENATE(B$4,$A19),'Výsledková listina'!$U:$U,0)),"",INDEX('Výsledková listina'!$W:$W,MATCH(CONCATENATE(B$4,$A19),'Výsledková listina'!$U:$U,0),1))</f>
      </c>
      <c r="D19" s="4"/>
      <c r="E19" s="22">
        <f t="shared" si="0"/>
      </c>
      <c r="F19" s="66">
        <f t="shared" si="1"/>
      </c>
      <c r="G19" s="95"/>
      <c r="H19" s="19">
        <f>IF(ISNA(MATCH(CONCATENATE(H$4,$A19),'Výsledková listina'!$U:$U,0)),"",INDEX('Výsledková listina'!$D:$D,MATCH(CONCATENATE(H$4,$A19),'Výsledková listina'!$U:$U,0),1))</f>
      </c>
      <c r="I19" s="65">
        <f>IF(ISNA(MATCH(CONCATENATE(H$4,$A19),'Výsledková listina'!$U:$U,0)),"",INDEX('Výsledková listina'!$W:$W,MATCH(CONCATENATE(H$4,$A19),'Výsledková listina'!$U:$U,0),1))</f>
      </c>
      <c r="J19" s="4"/>
      <c r="K19" s="22">
        <f t="shared" si="2"/>
      </c>
      <c r="L19" s="66">
        <f t="shared" si="3"/>
      </c>
      <c r="M19" s="95"/>
      <c r="N19" s="19">
        <f>IF(ISNA(MATCH(CONCATENATE(N$4,$A19),'Výsledková listina'!$U:$U,0)),"",INDEX('Výsledková listina'!$D:$D,MATCH(CONCATENATE(N$4,$A19),'Výsledková listina'!$U:$U,0),1))</f>
      </c>
      <c r="O19" s="65">
        <f>IF(ISNA(MATCH(CONCATENATE(N$4,$A19),'Výsledková listina'!$U:$U,0)),"",INDEX('Výsledková listina'!$W:$W,MATCH(CONCATENATE(N$4,$A19),'Výsledková listina'!$U:$U,0),1))</f>
      </c>
      <c r="P19" s="4"/>
      <c r="Q19" s="22">
        <f t="shared" si="4"/>
      </c>
      <c r="R19" s="66">
        <f t="shared" si="5"/>
      </c>
      <c r="S19" s="95"/>
      <c r="T19" s="19">
        <f>IF(ISNA(MATCH(CONCATENATE(T$4,$A19),'Výsledková listina'!$U:$U,0)),"",INDEX('Výsledková listina'!$D:$D,MATCH(CONCATENATE(T$4,$A19),'Výsledková listina'!$U:$U,0),1))</f>
      </c>
      <c r="U19" s="65">
        <f>IF(ISNA(MATCH(CONCATENATE(T$4,$A19),'Výsledková listina'!$U:$U,0)),"",INDEX('Výsledková listina'!$W:$W,MATCH(CONCATENATE(T$4,$A19),'Výsledková listina'!$U:$U,0),1))</f>
      </c>
      <c r="V19" s="4"/>
      <c r="W19" s="22">
        <f t="shared" si="6"/>
      </c>
      <c r="X19" s="66">
        <f t="shared" si="7"/>
      </c>
      <c r="Y19" s="95"/>
      <c r="Z19" s="19">
        <f>IF(ISNA(MATCH(CONCATENATE(Z$4,$A19),'Výsledková listina'!$U:$U,0)),"",INDEX('Výsledková listina'!$D:$D,MATCH(CONCATENATE(Z$4,$A19),'Výsledková listina'!$U:$U,0),1))</f>
      </c>
      <c r="AA19" s="65">
        <f>IF(ISNA(MATCH(CONCATENATE(Z$4,$A19),'Výsledková listina'!$U:$U,0)),"",INDEX('Výsledková listina'!$W:$W,MATCH(CONCATENATE(Z$4,$A19),'Výsledková listina'!$U:$U,0),1))</f>
      </c>
      <c r="AB19" s="4"/>
      <c r="AC19" s="22">
        <f t="shared" si="8"/>
      </c>
      <c r="AD19" s="66">
        <f t="shared" si="9"/>
      </c>
      <c r="AE19" s="95"/>
      <c r="AF19" s="19">
        <f>IF(ISNA(MATCH(CONCATENATE(AF$4,$A19),'Výsledková listina'!$U:$U,0)),"",INDEX('Výsledková listina'!$D:$D,MATCH(CONCATENATE(AF$4,$A19),'Výsledková listina'!$U:$U,0),1))</f>
      </c>
      <c r="AG19" s="65">
        <f>IF(ISNA(MATCH(CONCATENATE(AF$4,$A19),'Výsledková listina'!$U:$U,0)),"",INDEX('Výsledková listina'!$W:$W,MATCH(CONCATENATE(AF$4,$A19),'Výsledková listina'!$U:$U,0),1))</f>
      </c>
      <c r="AH19" s="4"/>
      <c r="AI19" s="22">
        <f t="shared" si="10"/>
      </c>
      <c r="AJ19" s="66">
        <f t="shared" si="11"/>
      </c>
      <c r="AK19" s="95"/>
    </row>
    <row r="20" spans="1:37" s="10" customFormat="1" ht="34.5" customHeight="1" thickBot="1">
      <c r="A20" s="6">
        <v>15</v>
      </c>
      <c r="B20" s="20">
        <f>IF(ISNA(MATCH(CONCATENATE(B$4,$A20),'Výsledková listina'!$U:$U,0)),"",INDEX('Výsledková listina'!$D:$D,MATCH(CONCATENATE(B$4,$A20),'Výsledková listina'!$U:$U,0),1))</f>
      </c>
      <c r="C20" s="67">
        <f>IF(ISNA(MATCH(CONCATENATE(B$4,$A20),'Výsledková listina'!$U:$U,0)),"",INDEX('Výsledková listina'!$W:$W,MATCH(CONCATENATE(B$4,$A20),'Výsledková listina'!$U:$U,0),1))</f>
      </c>
      <c r="D20" s="7"/>
      <c r="E20" s="23">
        <f t="shared" si="0"/>
      </c>
      <c r="F20" s="68">
        <f t="shared" si="1"/>
      </c>
      <c r="G20" s="96"/>
      <c r="H20" s="20">
        <f>IF(ISNA(MATCH(CONCATENATE(H$4,$A20),'Výsledková listina'!$U:$U,0)),"",INDEX('Výsledková listina'!$D:$D,MATCH(CONCATENATE(H$4,$A20),'Výsledková listina'!$U:$U,0),1))</f>
      </c>
      <c r="I20" s="67">
        <f>IF(ISNA(MATCH(CONCATENATE(H$4,$A20),'Výsledková listina'!$U:$U,0)),"",INDEX('Výsledková listina'!$W:$W,MATCH(CONCATENATE(H$4,$A20),'Výsledková listina'!$U:$U,0),1))</f>
      </c>
      <c r="J20" s="7"/>
      <c r="K20" s="23">
        <f t="shared" si="2"/>
      </c>
      <c r="L20" s="68">
        <f t="shared" si="3"/>
      </c>
      <c r="M20" s="96"/>
      <c r="N20" s="20">
        <f>IF(ISNA(MATCH(CONCATENATE(N$4,$A20),'Výsledková listina'!$U:$U,0)),"",INDEX('Výsledková listina'!$D:$D,MATCH(CONCATENATE(N$4,$A20),'Výsledková listina'!$U:$U,0),1))</f>
      </c>
      <c r="O20" s="67">
        <f>IF(ISNA(MATCH(CONCATENATE(N$4,$A20),'Výsledková listina'!$U:$U,0)),"",INDEX('Výsledková listina'!$W:$W,MATCH(CONCATENATE(N$4,$A20),'Výsledková listina'!$U:$U,0),1))</f>
      </c>
      <c r="P20" s="7"/>
      <c r="Q20" s="23">
        <f t="shared" si="4"/>
      </c>
      <c r="R20" s="68">
        <f t="shared" si="5"/>
      </c>
      <c r="S20" s="96"/>
      <c r="T20" s="20">
        <f>IF(ISNA(MATCH(CONCATENATE(T$4,$A20),'Výsledková listina'!$U:$U,0)),"",INDEX('Výsledková listina'!$D:$D,MATCH(CONCATENATE(T$4,$A20),'Výsledková listina'!$U:$U,0),1))</f>
      </c>
      <c r="U20" s="67">
        <f>IF(ISNA(MATCH(CONCATENATE(T$4,$A20),'Výsledková listina'!$U:$U,0)),"",INDEX('Výsledková listina'!$W:$W,MATCH(CONCATENATE(T$4,$A20),'Výsledková listina'!$U:$U,0),1))</f>
      </c>
      <c r="V20" s="7"/>
      <c r="W20" s="23">
        <f t="shared" si="6"/>
      </c>
      <c r="X20" s="68">
        <f t="shared" si="7"/>
      </c>
      <c r="Y20" s="96"/>
      <c r="Z20" s="20">
        <f>IF(ISNA(MATCH(CONCATENATE(Z$4,$A20),'Výsledková listina'!$U:$U,0)),"",INDEX('Výsledková listina'!$D:$D,MATCH(CONCATENATE(Z$4,$A20),'Výsledková listina'!$U:$U,0),1))</f>
      </c>
      <c r="AA20" s="67">
        <f>IF(ISNA(MATCH(CONCATENATE(Z$4,$A20),'Výsledková listina'!$U:$U,0)),"",INDEX('Výsledková listina'!$W:$W,MATCH(CONCATENATE(Z$4,$A20),'Výsledková listina'!$U:$U,0),1))</f>
      </c>
      <c r="AB20" s="7"/>
      <c r="AC20" s="23">
        <f t="shared" si="8"/>
      </c>
      <c r="AD20" s="68">
        <f t="shared" si="9"/>
      </c>
      <c r="AE20" s="96"/>
      <c r="AF20" s="20">
        <f>IF(ISNA(MATCH(CONCATENATE(AF$4,$A20),'Výsledková listina'!$U:$U,0)),"",INDEX('Výsledková listina'!$D:$D,MATCH(CONCATENATE(AF$4,$A20),'Výsledková listina'!$U:$U,0),1))</f>
      </c>
      <c r="AG20" s="67">
        <f>IF(ISNA(MATCH(CONCATENATE(AF$4,$A20),'Výsledková listina'!$U:$U,0)),"",INDEX('Výsledková listina'!$W:$W,MATCH(CONCATENATE(AF$4,$A20),'Výsledková listina'!$U:$U,0),1))</f>
      </c>
      <c r="AH20" s="7"/>
      <c r="AI20" s="23">
        <f t="shared" si="10"/>
      </c>
      <c r="AJ20" s="68">
        <f t="shared" si="11"/>
      </c>
      <c r="AK20" s="96"/>
    </row>
    <row r="21" spans="7:37" ht="15.75">
      <c r="G21" s="13"/>
      <c r="M21" s="13"/>
      <c r="S21" s="13"/>
      <c r="Y21" s="13"/>
      <c r="AE21" s="13"/>
      <c r="AK21" s="13"/>
    </row>
  </sheetData>
  <sheetProtection formatCells="0" formatColumns="0" formatRows="0" insertColumns="0" insertRows="0" deleteColumns="0" deleteRows="0" selectLockedCells="1" autoFilter="0"/>
  <mergeCells count="25">
    <mergeCell ref="AF1:AK1"/>
    <mergeCell ref="AF2:AK2"/>
    <mergeCell ref="AF3:AK3"/>
    <mergeCell ref="AF4:AK4"/>
    <mergeCell ref="Z1:AE1"/>
    <mergeCell ref="Z2:AE2"/>
    <mergeCell ref="Z3:AE3"/>
    <mergeCell ref="Z4:AE4"/>
    <mergeCell ref="A3:A5"/>
    <mergeCell ref="B3:G3"/>
    <mergeCell ref="B4:G4"/>
    <mergeCell ref="H3:M3"/>
    <mergeCell ref="H4:M4"/>
    <mergeCell ref="N1:S1"/>
    <mergeCell ref="N2:S2"/>
    <mergeCell ref="T4:Y4"/>
    <mergeCell ref="N3:S3"/>
    <mergeCell ref="N4:S4"/>
    <mergeCell ref="T3:Y3"/>
    <mergeCell ref="T1:Y1"/>
    <mergeCell ref="T2:Y2"/>
    <mergeCell ref="B1:G1"/>
    <mergeCell ref="B2:G2"/>
    <mergeCell ref="H1:M1"/>
    <mergeCell ref="H2:M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rowBreaks count="1" manualBreakCount="1">
    <brk id="2" max="36" man="1"/>
  </rowBreaks>
  <colBreaks count="5" manualBreakCount="5">
    <brk id="7" max="65535" man="1"/>
    <brk id="13" max="65535" man="1"/>
    <brk id="19" max="65535" man="1"/>
    <brk id="25" max="19" man="1"/>
    <brk id="3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23"/>
  <sheetViews>
    <sheetView showGridLines="0" view="pageBreakPreview" zoomScale="75" zoomScaleNormal="75" zoomScaleSheetLayoutView="75" workbookViewId="0" topLeftCell="A3">
      <pane xSplit="1" ySplit="3" topLeftCell="Y6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AH18" sqref="AH18"/>
    </sheetView>
  </sheetViews>
  <sheetFormatPr defaultColWidth="9.00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3" customWidth="1"/>
    <col min="5" max="5" width="4.00390625" style="18" hidden="1" customWidth="1"/>
    <col min="6" max="6" width="6.753906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3" customWidth="1"/>
    <col min="11" max="11" width="4.00390625" style="14" hidden="1" customWidth="1"/>
    <col min="12" max="12" width="6.753906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3" customWidth="1"/>
    <col min="17" max="17" width="4.00390625" style="14" hidden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3" customWidth="1"/>
    <col min="23" max="23" width="4.00390625" style="14" hidden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3" customWidth="1"/>
    <col min="29" max="29" width="4.00390625" style="14" hidden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3" customWidth="1"/>
    <col min="35" max="35" width="4.00390625" style="14" hidden="1" customWidth="1"/>
    <col min="36" max="36" width="6.75390625" style="8" customWidth="1"/>
    <col min="37" max="37" width="15.75390625" style="14" customWidth="1"/>
    <col min="38" max="16384" width="5.25390625" style="14" customWidth="1"/>
  </cols>
  <sheetData>
    <row r="1" spans="1:37" s="45" customFormat="1" ht="15.75">
      <c r="A1" s="105"/>
      <c r="B1" s="252" t="str">
        <f>CONCATENATE('Základní list'!$E$3)</f>
        <v>Mistrovství ČR 2007-LRU Feeder</v>
      </c>
      <c r="C1" s="252"/>
      <c r="D1" s="252"/>
      <c r="E1" s="252"/>
      <c r="F1" s="252"/>
      <c r="G1" s="252"/>
      <c r="H1" s="252" t="str">
        <f>CONCATENATE('Základní list'!$E$3)</f>
        <v>Mistrovství ČR 2007-LRU Feeder</v>
      </c>
      <c r="I1" s="252"/>
      <c r="J1" s="252"/>
      <c r="K1" s="252"/>
      <c r="L1" s="252"/>
      <c r="M1" s="252"/>
      <c r="N1" s="252" t="str">
        <f>CONCATENATE('Základní list'!$E$3)</f>
        <v>Mistrovství ČR 2007-LRU Feeder</v>
      </c>
      <c r="O1" s="252"/>
      <c r="P1" s="252"/>
      <c r="Q1" s="252"/>
      <c r="R1" s="252"/>
      <c r="S1" s="252"/>
      <c r="T1" s="252" t="str">
        <f>CONCATENATE('Základní list'!$E$3)</f>
        <v>Mistrovství ČR 2007-LRU Feeder</v>
      </c>
      <c r="U1" s="252"/>
      <c r="V1" s="252"/>
      <c r="W1" s="252"/>
      <c r="X1" s="252"/>
      <c r="Y1" s="252"/>
      <c r="Z1" s="252" t="str">
        <f>CONCATENATE('Základní list'!$E$3)</f>
        <v>Mistrovství ČR 2007-LRU Feeder</v>
      </c>
      <c r="AA1" s="252"/>
      <c r="AB1" s="252"/>
      <c r="AC1" s="252"/>
      <c r="AD1" s="252"/>
      <c r="AE1" s="252"/>
      <c r="AF1" s="252" t="str">
        <f>CONCATENATE('Základní list'!$E$3)</f>
        <v>Mistrovství ČR 2007-LRU Feeder</v>
      </c>
      <c r="AG1" s="252"/>
      <c r="AH1" s="252"/>
      <c r="AI1" s="252"/>
      <c r="AJ1" s="252"/>
      <c r="AK1" s="252"/>
    </row>
    <row r="2" spans="1:37" s="107" customFormat="1" ht="13.5" thickBot="1">
      <c r="A2" s="106"/>
      <c r="B2" s="253" t="str">
        <f>CONCATENATE('Základní list'!$F$4)</f>
        <v>13.5.2007</v>
      </c>
      <c r="C2" s="253"/>
      <c r="D2" s="253"/>
      <c r="E2" s="253"/>
      <c r="F2" s="253"/>
      <c r="G2" s="253"/>
      <c r="H2" s="253" t="str">
        <f>CONCATENATE('Základní list'!$F$4)</f>
        <v>13.5.2007</v>
      </c>
      <c r="I2" s="253"/>
      <c r="J2" s="253"/>
      <c r="K2" s="253"/>
      <c r="L2" s="253"/>
      <c r="M2" s="253"/>
      <c r="N2" s="253" t="str">
        <f>CONCATENATE('Základní list'!$F$4)</f>
        <v>13.5.2007</v>
      </c>
      <c r="O2" s="253"/>
      <c r="P2" s="253"/>
      <c r="Q2" s="253"/>
      <c r="R2" s="253"/>
      <c r="S2" s="253"/>
      <c r="T2" s="253" t="str">
        <f>CONCATENATE('Základní list'!$F$4)</f>
        <v>13.5.2007</v>
      </c>
      <c r="U2" s="253"/>
      <c r="V2" s="253"/>
      <c r="W2" s="253"/>
      <c r="X2" s="253"/>
      <c r="Y2" s="253"/>
      <c r="Z2" s="253" t="str">
        <f>CONCATENATE('Základní list'!$F$4)</f>
        <v>13.5.2007</v>
      </c>
      <c r="AA2" s="253"/>
      <c r="AB2" s="253"/>
      <c r="AC2" s="253"/>
      <c r="AD2" s="253"/>
      <c r="AE2" s="253"/>
      <c r="AF2" s="253" t="str">
        <f>CONCATENATE('Základní list'!$F$4)</f>
        <v>13.5.2007</v>
      </c>
      <c r="AG2" s="253"/>
      <c r="AH2" s="253"/>
      <c r="AI2" s="253"/>
      <c r="AJ2" s="253"/>
      <c r="AK2" s="253"/>
    </row>
    <row r="3" spans="1:37" ht="16.5" customHeight="1">
      <c r="A3" s="265" t="s">
        <v>13</v>
      </c>
      <c r="B3" s="262" t="s">
        <v>21</v>
      </c>
      <c r="C3" s="263"/>
      <c r="D3" s="263"/>
      <c r="E3" s="263"/>
      <c r="F3" s="263"/>
      <c r="G3" s="264"/>
      <c r="H3" s="262" t="s">
        <v>21</v>
      </c>
      <c r="I3" s="263"/>
      <c r="J3" s="263"/>
      <c r="K3" s="263"/>
      <c r="L3" s="263"/>
      <c r="M3" s="264"/>
      <c r="N3" s="262" t="s">
        <v>21</v>
      </c>
      <c r="O3" s="263"/>
      <c r="P3" s="263"/>
      <c r="Q3" s="263"/>
      <c r="R3" s="263"/>
      <c r="S3" s="264"/>
      <c r="T3" s="262" t="s">
        <v>21</v>
      </c>
      <c r="U3" s="263"/>
      <c r="V3" s="263"/>
      <c r="W3" s="263"/>
      <c r="X3" s="263"/>
      <c r="Y3" s="264"/>
      <c r="Z3" s="262" t="s">
        <v>21</v>
      </c>
      <c r="AA3" s="263"/>
      <c r="AB3" s="263"/>
      <c r="AC3" s="263"/>
      <c r="AD3" s="263"/>
      <c r="AE3" s="264"/>
      <c r="AF3" s="262" t="s">
        <v>21</v>
      </c>
      <c r="AG3" s="263"/>
      <c r="AH3" s="263"/>
      <c r="AI3" s="263"/>
      <c r="AJ3" s="263"/>
      <c r="AK3" s="264"/>
    </row>
    <row r="4" spans="1:37" s="8" customFormat="1" ht="16.5" customHeight="1" thickBot="1">
      <c r="A4" s="266"/>
      <c r="B4" s="259" t="str">
        <f>'1. závod'!B4:F4</f>
        <v>A</v>
      </c>
      <c r="C4" s="260"/>
      <c r="D4" s="260"/>
      <c r="E4" s="260"/>
      <c r="F4" s="260"/>
      <c r="G4" s="261"/>
      <c r="H4" s="259" t="str">
        <f>'1. závod'!H4:L4</f>
        <v>B</v>
      </c>
      <c r="I4" s="260"/>
      <c r="J4" s="260"/>
      <c r="K4" s="260"/>
      <c r="L4" s="260"/>
      <c r="M4" s="261"/>
      <c r="N4" s="259" t="str">
        <f>'1. závod'!N4:R4</f>
        <v>C</v>
      </c>
      <c r="O4" s="260"/>
      <c r="P4" s="260"/>
      <c r="Q4" s="260"/>
      <c r="R4" s="260"/>
      <c r="S4" s="261"/>
      <c r="T4" s="259" t="str">
        <f>'1. závod'!T4:X4</f>
        <v>D</v>
      </c>
      <c r="U4" s="260"/>
      <c r="V4" s="260"/>
      <c r="W4" s="260"/>
      <c r="X4" s="260"/>
      <c r="Y4" s="261"/>
      <c r="Z4" s="259" t="str">
        <f>'1. závod'!Z4:AD4</f>
        <v>E</v>
      </c>
      <c r="AA4" s="260"/>
      <c r="AB4" s="260"/>
      <c r="AC4" s="260"/>
      <c r="AD4" s="260"/>
      <c r="AE4" s="261"/>
      <c r="AF4" s="259" t="str">
        <f>'1. závod'!AF4:AJ4</f>
        <v>F</v>
      </c>
      <c r="AG4" s="260"/>
      <c r="AH4" s="260"/>
      <c r="AI4" s="260"/>
      <c r="AJ4" s="260"/>
      <c r="AK4" s="261"/>
    </row>
    <row r="5" spans="1:37" s="9" customFormat="1" ht="13.5" thickBot="1">
      <c r="A5" s="267"/>
      <c r="B5" s="1" t="s">
        <v>61</v>
      </c>
      <c r="C5" s="1" t="s">
        <v>49</v>
      </c>
      <c r="D5" s="92" t="s">
        <v>14</v>
      </c>
      <c r="E5" s="21" t="s">
        <v>20</v>
      </c>
      <c r="F5" s="2" t="s">
        <v>15</v>
      </c>
      <c r="G5" s="108" t="s">
        <v>47</v>
      </c>
      <c r="H5" s="1" t="s">
        <v>61</v>
      </c>
      <c r="I5" s="1" t="s">
        <v>49</v>
      </c>
      <c r="J5" s="92" t="s">
        <v>14</v>
      </c>
      <c r="K5" s="21" t="s">
        <v>20</v>
      </c>
      <c r="L5" s="2" t="s">
        <v>15</v>
      </c>
      <c r="M5" s="108" t="s">
        <v>47</v>
      </c>
      <c r="N5" s="1" t="s">
        <v>61</v>
      </c>
      <c r="O5" s="1" t="s">
        <v>49</v>
      </c>
      <c r="P5" s="92" t="s">
        <v>14</v>
      </c>
      <c r="Q5" s="21" t="s">
        <v>20</v>
      </c>
      <c r="R5" s="2" t="s">
        <v>15</v>
      </c>
      <c r="S5" s="108" t="s">
        <v>47</v>
      </c>
      <c r="T5" s="1" t="s">
        <v>61</v>
      </c>
      <c r="U5" s="1" t="s">
        <v>49</v>
      </c>
      <c r="V5" s="92" t="s">
        <v>14</v>
      </c>
      <c r="W5" s="21" t="s">
        <v>20</v>
      </c>
      <c r="X5" s="2" t="s">
        <v>15</v>
      </c>
      <c r="Y5" s="108" t="s">
        <v>47</v>
      </c>
      <c r="Z5" s="1" t="s">
        <v>61</v>
      </c>
      <c r="AA5" s="1" t="s">
        <v>49</v>
      </c>
      <c r="AB5" s="92" t="s">
        <v>14</v>
      </c>
      <c r="AC5" s="21" t="s">
        <v>20</v>
      </c>
      <c r="AD5" s="2" t="s">
        <v>15</v>
      </c>
      <c r="AE5" s="108" t="s">
        <v>47</v>
      </c>
      <c r="AF5" s="1" t="s">
        <v>61</v>
      </c>
      <c r="AG5" s="1" t="s">
        <v>49</v>
      </c>
      <c r="AH5" s="92" t="s">
        <v>14</v>
      </c>
      <c r="AI5" s="21" t="s">
        <v>20</v>
      </c>
      <c r="AJ5" s="2" t="s">
        <v>15</v>
      </c>
      <c r="AK5" s="108" t="s">
        <v>47</v>
      </c>
    </row>
    <row r="6" spans="1:37" s="10" customFormat="1" ht="34.5" customHeight="1">
      <c r="A6" s="3">
        <v>1</v>
      </c>
      <c r="B6" s="19" t="str">
        <f>IF(ISNA(MATCH(CONCATENATE(B$4,$A6),'Výsledková listina'!$V:$V,0)),"",INDEX('Výsledková listina'!$M:$M,MATCH(CONCATENATE(B$4,$A6),'Výsledková listina'!$V:$V,0),1))</f>
        <v>Literová Barbora</v>
      </c>
      <c r="C6" s="65" t="str">
        <f>IF(ISNA(MATCH(CONCATENATE(B$4,$A6),'Výsledková listina'!$V:$V,0)),"",INDEX('Výsledková listina'!$W:$W,MATCH(CONCATENATE(B$4,$A6),'Výsledková listina'!$V:$V,0),1))</f>
        <v>LADY´S Feeder Team</v>
      </c>
      <c r="D6" s="4">
        <v>200</v>
      </c>
      <c r="E6" s="22">
        <f aca="true" t="shared" si="0" ref="E6:E20">IF(D6="","",RANK(D6,D$1:D$65536,0))</f>
        <v>13</v>
      </c>
      <c r="F6" s="66">
        <f aca="true" t="shared" si="1" ref="F6:F20">IF(D6="","",((RANK(D6,D$1:D$65536,0))+(FREQUENCY(E$1:E$65536,E6)))/2)</f>
        <v>13</v>
      </c>
      <c r="G6" s="94"/>
      <c r="H6" s="19" t="str">
        <f>IF(ISNA(MATCH(CONCATENATE(H$4,$A6),'Výsledková listina'!$V:$V,0)),"",INDEX('Výsledková listina'!$M:$M,MATCH(CONCATENATE(H$4,$A6),'Výsledková listina'!$V:$V,0),1))</f>
        <v>Baranka Vladimír</v>
      </c>
      <c r="I6" s="65" t="str">
        <f>IF(ISNA(MATCH(CONCATENATE(H$4,$A6),'Výsledková listina'!$V:$V,0)),"",INDEX('Výsledková listina'!$W:$W,MATCH(CONCATENATE(H$4,$A6),'Výsledková listina'!$V:$V,0),1))</f>
        <v>Feeder Team Český Šternberk</v>
      </c>
      <c r="J6" s="4">
        <v>5880</v>
      </c>
      <c r="K6" s="22">
        <f aca="true" t="shared" si="2" ref="K6:K20">IF(J6="","",RANK(J6,J$1:J$65536,0))</f>
        <v>2</v>
      </c>
      <c r="L6" s="66">
        <f aca="true" t="shared" si="3" ref="L6:L20">IF(J6="","",((RANK(J6,J$1:J$65536,0))+(FREQUENCY(K$1:K$65536,K6)))/2)</f>
        <v>2</v>
      </c>
      <c r="M6" s="94"/>
      <c r="N6" s="19" t="str">
        <f>IF(ISNA(MATCH(CONCATENATE(N$4,$A6),'Výsledková listina'!$V:$V,0)),"",INDEX('Výsledková listina'!$M:$M,MATCH(CONCATENATE(N$4,$A6),'Výsledková listina'!$V:$V,0),1))</f>
        <v>Doušová Eliška</v>
      </c>
      <c r="O6" s="65" t="str">
        <f>IF(ISNA(MATCH(CONCATENATE(N$4,$A6),'Výsledková listina'!$V:$V,0)),"",INDEX('Výsledková listina'!$W:$W,MATCH(CONCATENATE(N$4,$A6),'Výsledková listina'!$V:$V,0),1))</f>
        <v>LADY´S Feeder Team</v>
      </c>
      <c r="P6" s="4">
        <v>730</v>
      </c>
      <c r="Q6" s="22">
        <f aca="true" t="shared" si="4" ref="Q6:Q20">IF(P6="","",RANK(P6,P$1:P$65536,0))</f>
        <v>13</v>
      </c>
      <c r="R6" s="66">
        <f aca="true" t="shared" si="5" ref="R6:R20">IF(P6="","",((RANK(P6,P$1:P$65536,0))+(FREQUENCY(Q$1:Q$65536,Q6)))/2)</f>
        <v>13</v>
      </c>
      <c r="S6" s="94"/>
      <c r="T6" s="19" t="str">
        <f>IF(ISNA(MATCH(CONCATENATE(T$4,$A6),'Výsledková listina'!$V:$V,0)),"",INDEX('Výsledková listina'!$M:$M,MATCH(CONCATENATE(T$4,$A6),'Výsledková listina'!$V:$V,0),1))</f>
        <v>Franc Tomáš</v>
      </c>
      <c r="U6" s="65" t="str">
        <f>IF(ISNA(MATCH(CONCATENATE(T$4,$A6),'Výsledková listina'!$V:$V,0)),"",INDEX('Výsledková listina'!$W:$W,MATCH(CONCATENATE(T$4,$A6),'Výsledková listina'!$V:$V,0),1))</f>
        <v>Kukající vlci FEEDER TEAM</v>
      </c>
      <c r="V6" s="4">
        <v>1100</v>
      </c>
      <c r="W6" s="22">
        <f aca="true" t="shared" si="6" ref="W6:W20">IF(V6="","",RANK(V6,V$1:V$65536,0))</f>
        <v>9</v>
      </c>
      <c r="X6" s="66">
        <f aca="true" t="shared" si="7" ref="X6:X20">IF(V6="","",((RANK(V6,V$1:V$65536,0))+(FREQUENCY(W$1:W$65536,W6)))/2)</f>
        <v>9</v>
      </c>
      <c r="Y6" s="94"/>
      <c r="Z6" s="19" t="str">
        <f>IF(ISNA(MATCH(CONCATENATE(Z$4,$A6),'Výsledková listina'!$V:$V,0)),"",INDEX('Výsledková listina'!$M:$M,MATCH(CONCATENATE(Z$4,$A6),'Výsledková listina'!$V:$V,0),1))</f>
        <v>Kabourek Václav</v>
      </c>
      <c r="AA6" s="65" t="str">
        <f>IF(ISNA(MATCH(CONCATENATE(Z$4,$A6),'Výsledková listina'!$V:$V,0)),"",INDEX('Výsledková listina'!$W:$W,MATCH(CONCATENATE(Z$4,$A6),'Výsledková listina'!$V:$V,0),1))</f>
        <v>Royal Bait Feeder Team</v>
      </c>
      <c r="AB6" s="4">
        <v>2690</v>
      </c>
      <c r="AC6" s="22">
        <f aca="true" t="shared" si="8" ref="AC6:AC20">IF(AB6="","",RANK(AB6,AB$1:AB$65536,0))</f>
        <v>1</v>
      </c>
      <c r="AD6" s="66">
        <f aca="true" t="shared" si="9" ref="AD6:AD20">IF(AB6="","",((RANK(AB6,AB$1:AB$65536,0))+(FREQUENCY(AC$1:AC$65536,AC6)))/2)</f>
        <v>1</v>
      </c>
      <c r="AE6" s="94"/>
      <c r="AF6" s="19" t="str">
        <f>IF(ISNA(MATCH(CONCATENATE(AF$4,$A6),'Výsledková listina'!$V:$V,0)),"",INDEX('Výsledková listina'!$M:$M,MATCH(CONCATENATE(AF$4,$A6),'Výsledková listina'!$V:$V,0),1))</f>
        <v>Kasl Luboš</v>
      </c>
      <c r="AG6" s="65" t="str">
        <f>IF(ISNA(MATCH(CONCATENATE(AF$4,$A6),'Výsledková listina'!$V:$V,0)),"",INDEX('Výsledková listina'!$W:$W,MATCH(CONCATENATE(AF$4,$A6),'Výsledková listina'!$V:$V,0),1))</f>
        <v>LOVCI 007</v>
      </c>
      <c r="AH6" s="4">
        <v>2530</v>
      </c>
      <c r="AI6" s="22">
        <f aca="true" t="shared" si="10" ref="AI6:AI20">IF(AH6="","",RANK(AH6,AH$1:AH$65536,0))</f>
        <v>5</v>
      </c>
      <c r="AJ6" s="66">
        <f aca="true" t="shared" si="11" ref="AJ6:AJ20">IF(AH6="","",((RANK(AH6,AH$1:AH$65536,0))+(FREQUENCY(AI$1:AI$65536,AI6)))/2)</f>
        <v>5</v>
      </c>
      <c r="AK6" s="94"/>
    </row>
    <row r="7" spans="1:37" s="10" customFormat="1" ht="34.5" customHeight="1">
      <c r="A7" s="5">
        <v>2</v>
      </c>
      <c r="B7" s="19" t="str">
        <f>IF(ISNA(MATCH(CONCATENATE(B$4,$A7),'Výsledková listina'!$V:$V,0)),"",INDEX('Výsledková listina'!$M:$M,MATCH(CONCATENATE(B$4,$A7),'Výsledková listina'!$V:$V,0),1))</f>
        <v>Juřík Milan</v>
      </c>
      <c r="C7" s="65" t="str">
        <f>IF(ISNA(MATCH(CONCATENATE(B$4,$A7),'Výsledková listina'!$V:$V,0)),"",INDEX('Výsledková listina'!$W:$W,MATCH(CONCATENATE(B$4,$A7),'Výsledková listina'!$V:$V,0),1))</f>
        <v>FAPS Feeder Team</v>
      </c>
      <c r="D7" s="4">
        <v>12300</v>
      </c>
      <c r="E7" s="22">
        <f t="shared" si="0"/>
        <v>1</v>
      </c>
      <c r="F7" s="66">
        <f t="shared" si="1"/>
        <v>1</v>
      </c>
      <c r="G7" s="95"/>
      <c r="H7" s="19" t="str">
        <f>IF(ISNA(MATCH(CONCATENATE(H$4,$A7),'Výsledková listina'!$V:$V,0)),"",INDEX('Výsledková listina'!$M:$M,MATCH(CONCATENATE(H$4,$A7),'Výsledková listina'!$V:$V,0),1))</f>
        <v>Koubek František</v>
      </c>
      <c r="I7" s="65" t="str">
        <f>IF(ISNA(MATCH(CONCATENATE(H$4,$A7),'Výsledková listina'!$V:$V,0)),"",INDEX('Výsledková listina'!$W:$W,MATCH(CONCATENATE(H$4,$A7),'Výsledková listina'!$V:$V,0),1))</f>
        <v>MIDDY FEEDER TEAM</v>
      </c>
      <c r="J7" s="4">
        <v>3750</v>
      </c>
      <c r="K7" s="22">
        <f t="shared" si="2"/>
        <v>5</v>
      </c>
      <c r="L7" s="66">
        <f t="shared" si="3"/>
        <v>5</v>
      </c>
      <c r="M7" s="95"/>
      <c r="N7" s="19" t="str">
        <f>IF(ISNA(MATCH(CONCATENATE(N$4,$A7),'Výsledková listina'!$V:$V,0)),"",INDEX('Výsledková listina'!$M:$M,MATCH(CONCATENATE(N$4,$A7),'Výsledková listina'!$V:$V,0),1))</f>
        <v>Březík Rudolf</v>
      </c>
      <c r="O7" s="65" t="str">
        <f>IF(ISNA(MATCH(CONCATENATE(N$4,$A7),'Výsledková listina'!$V:$V,0)),"",INDEX('Výsledková listina'!$W:$W,MATCH(CONCATENATE(N$4,$A7),'Výsledková listina'!$V:$V,0),1))</f>
        <v>RSK FeederKlub</v>
      </c>
      <c r="P7" s="4">
        <v>3460</v>
      </c>
      <c r="Q7" s="22">
        <f t="shared" si="4"/>
        <v>5</v>
      </c>
      <c r="R7" s="66">
        <f t="shared" si="5"/>
        <v>5</v>
      </c>
      <c r="S7" s="95"/>
      <c r="T7" s="19" t="str">
        <f>IF(ISNA(MATCH(CONCATENATE(T$4,$A7),'Výsledková listina'!$V:$V,0)),"",INDEX('Výsledková listina'!$M:$M,MATCH(CONCATENATE(T$4,$A7),'Výsledková listina'!$V:$V,0),1))</f>
        <v>Lisník Petr</v>
      </c>
      <c r="U7" s="65" t="str">
        <f>IF(ISNA(MATCH(CONCATENATE(T$4,$A7),'Výsledková listina'!$V:$V,0)),"",INDEX('Výsledková listina'!$W:$W,MATCH(CONCATENATE(T$4,$A7),'Výsledková listina'!$V:$V,0),1))</f>
        <v>VITALITA Ostrava</v>
      </c>
      <c r="V7" s="4">
        <v>1690</v>
      </c>
      <c r="W7" s="22">
        <f t="shared" si="6"/>
        <v>4</v>
      </c>
      <c r="X7" s="66">
        <f t="shared" si="7"/>
        <v>4</v>
      </c>
      <c r="Y7" s="95"/>
      <c r="Z7" s="19" t="str">
        <f>IF(ISNA(MATCH(CONCATENATE(Z$4,$A7),'Výsledková listina'!$V:$V,0)),"",INDEX('Výsledková listina'!$M:$M,MATCH(CONCATENATE(Z$4,$A7),'Výsledková listina'!$V:$V,0),1))</f>
        <v>Šplíchal Daniel</v>
      </c>
      <c r="AA7" s="65" t="str">
        <f>IF(ISNA(MATCH(CONCATENATE(Z$4,$A7),'Výsledková listina'!$V:$V,0)),"",INDEX('Výsledková listina'!$W:$W,MATCH(CONCATENATE(Z$4,$A7),'Výsledková listina'!$V:$V,0),1))</f>
        <v>Azbestus CZ Feeder team</v>
      </c>
      <c r="AB7" s="4">
        <v>2090</v>
      </c>
      <c r="AC7" s="22">
        <f t="shared" si="8"/>
        <v>4</v>
      </c>
      <c r="AD7" s="66">
        <f t="shared" si="9"/>
        <v>4</v>
      </c>
      <c r="AE7" s="95"/>
      <c r="AF7" s="19" t="str">
        <f>IF(ISNA(MATCH(CONCATENATE(AF$4,$A7),'Výsledková listina'!$V:$V,0)),"",INDEX('Výsledková listina'!$M:$M,MATCH(CONCATENATE(AF$4,$A7),'Výsledková listina'!$V:$V,0),1))</f>
        <v>Stejskal Miroslav</v>
      </c>
      <c r="AG7" s="65" t="str">
        <f>IF(ISNA(MATCH(CONCATENATE(AF$4,$A7),'Výsledková listina'!$V:$V,0)),"",INDEX('Výsledková listina'!$W:$W,MATCH(CONCATENATE(AF$4,$A7),'Výsledková listina'!$V:$V,0),1))</f>
        <v>MIVARDI FEEDER TEAM</v>
      </c>
      <c r="AH7" s="4">
        <v>3230</v>
      </c>
      <c r="AI7" s="22">
        <f t="shared" si="10"/>
        <v>4</v>
      </c>
      <c r="AJ7" s="66">
        <f t="shared" si="11"/>
        <v>4</v>
      </c>
      <c r="AK7" s="95"/>
    </row>
    <row r="8" spans="1:37" s="10" customFormat="1" ht="34.5" customHeight="1">
      <c r="A8" s="5">
        <v>3</v>
      </c>
      <c r="B8" s="19" t="str">
        <f>IF(ISNA(MATCH(CONCATENATE(B$4,$A8),'Výsledková listina'!$V:$V,0)),"",INDEX('Výsledková listina'!$M:$M,MATCH(CONCATENATE(B$4,$A8),'Výsledková listina'!$V:$V,0),1))</f>
        <v>Pelíšek František</v>
      </c>
      <c r="C8" s="65" t="str">
        <f>IF(ISNA(MATCH(CONCATENATE(B$4,$A8),'Výsledková listina'!$V:$V,0)),"",INDEX('Výsledková listina'!$W:$W,MATCH(CONCATENATE(B$4,$A8),'Výsledková listina'!$V:$V,0),1))</f>
        <v>K&amp;K Servis Feeder Team Carpio</v>
      </c>
      <c r="D8" s="4">
        <v>2750</v>
      </c>
      <c r="E8" s="22">
        <f t="shared" si="0"/>
        <v>5</v>
      </c>
      <c r="F8" s="66">
        <f t="shared" si="1"/>
        <v>5</v>
      </c>
      <c r="G8" s="95"/>
      <c r="H8" s="19" t="str">
        <f>IF(ISNA(MATCH(CONCATENATE(H$4,$A8),'Výsledková listina'!$V:$V,0)),"",INDEX('Výsledková listina'!$M:$M,MATCH(CONCATENATE(H$4,$A8),'Výsledková listina'!$V:$V,0),1))</f>
        <v>Pop Miroslav</v>
      </c>
      <c r="I8" s="65" t="str">
        <f>IF(ISNA(MATCH(CONCATENATE(H$4,$A8),'Výsledková listina'!$V:$V,0)),"",INDEX('Výsledková listina'!$W:$W,MATCH(CONCATENATE(H$4,$A8),'Výsledková listina'!$V:$V,0),1))</f>
        <v>FEEDER TEAM Znojmo</v>
      </c>
      <c r="J8" s="4">
        <v>1210</v>
      </c>
      <c r="K8" s="22">
        <f t="shared" si="2"/>
        <v>9</v>
      </c>
      <c r="L8" s="66">
        <f t="shared" si="3"/>
        <v>9</v>
      </c>
      <c r="M8" s="95"/>
      <c r="N8" s="19" t="str">
        <f>IF(ISNA(MATCH(CONCATENATE(N$4,$A8),'Výsledková listina'!$V:$V,0)),"",INDEX('Výsledková listina'!$M:$M,MATCH(CONCATENATE(N$4,$A8),'Výsledková listina'!$V:$V,0),1))</f>
        <v>Hahn Petr</v>
      </c>
      <c r="O8" s="65" t="str">
        <f>IF(ISNA(MATCH(CONCATENATE(N$4,$A8),'Výsledková listina'!$V:$V,0)),"",INDEX('Výsledková listina'!$W:$W,MATCH(CONCATENATE(N$4,$A8),'Výsledková listina'!$V:$V,0),1))</f>
        <v>Azbestus CZ Feeder team</v>
      </c>
      <c r="P8" s="4">
        <v>1540</v>
      </c>
      <c r="Q8" s="22">
        <f t="shared" si="4"/>
        <v>10</v>
      </c>
      <c r="R8" s="66">
        <f t="shared" si="5"/>
        <v>10</v>
      </c>
      <c r="S8" s="95"/>
      <c r="T8" s="19" t="str">
        <f>IF(ISNA(MATCH(CONCATENATE(T$4,$A8),'Výsledková listina'!$V:$V,0)),"",INDEX('Výsledková listina'!$M:$M,MATCH(CONCATENATE(T$4,$A8),'Výsledková listina'!$V:$V,0),1))</f>
        <v>Štěpnička Milan</v>
      </c>
      <c r="U8" s="65" t="str">
        <f>IF(ISNA(MATCH(CONCATENATE(T$4,$A8),'Výsledková listina'!$V:$V,0)),"",INDEX('Výsledková listina'!$W:$W,MATCH(CONCATENATE(T$4,$A8),'Výsledková listina'!$V:$V,0),1))</f>
        <v>Feeder Team Český Šternberk</v>
      </c>
      <c r="V8" s="4">
        <v>1220</v>
      </c>
      <c r="W8" s="22">
        <f t="shared" si="6"/>
        <v>8</v>
      </c>
      <c r="X8" s="66">
        <f t="shared" si="7"/>
        <v>8</v>
      </c>
      <c r="Y8" s="95"/>
      <c r="Z8" s="19" t="str">
        <f>IF(ISNA(MATCH(CONCATENATE(Z$4,$A8),'Výsledková listina'!$V:$V,0)),"",INDEX('Výsledková listina'!$M:$M,MATCH(CONCATENATE(Z$4,$A8),'Výsledková listina'!$V:$V,0),1))</f>
        <v>Popadinec Richar</v>
      </c>
      <c r="AA8" s="65" t="str">
        <f>IF(ISNA(MATCH(CONCATENATE(Z$4,$A8),'Výsledková listina'!$V:$V,0)),"",INDEX('Výsledková listina'!$W:$W,MATCH(CONCATENATE(Z$4,$A8),'Výsledková listina'!$V:$V,0),1))</f>
        <v>TINKA Feeder Mančaft</v>
      </c>
      <c r="AB8" s="4">
        <v>1010</v>
      </c>
      <c r="AC8" s="22">
        <f t="shared" si="8"/>
        <v>10</v>
      </c>
      <c r="AD8" s="66">
        <f t="shared" si="9"/>
        <v>10</v>
      </c>
      <c r="AE8" s="95"/>
      <c r="AF8" s="19" t="str">
        <f>IF(ISNA(MATCH(CONCATENATE(AF$4,$A8),'Výsledková listina'!$V:$V,0)),"",INDEX('Výsledková listina'!$M:$M,MATCH(CONCATENATE(AF$4,$A8),'Výsledková listina'!$V:$V,0),1))</f>
        <v>Konopásek Jaroslav</v>
      </c>
      <c r="AG8" s="65" t="str">
        <f>IF(ISNA(MATCH(CONCATENATE(AF$4,$A8),'Výsledková listina'!$V:$V,0)),"",INDEX('Výsledková listina'!$W:$W,MATCH(CONCATENATE(AF$4,$A8),'Výsledková listina'!$V:$V,0),1))</f>
        <v>RUP Ignesti Feeder Team</v>
      </c>
      <c r="AH8" s="4">
        <v>4800</v>
      </c>
      <c r="AI8" s="22">
        <f t="shared" si="10"/>
        <v>1</v>
      </c>
      <c r="AJ8" s="66">
        <f t="shared" si="11"/>
        <v>1</v>
      </c>
      <c r="AK8" s="95"/>
    </row>
    <row r="9" spans="1:37" s="10" customFormat="1" ht="34.5" customHeight="1">
      <c r="A9" s="5">
        <v>4</v>
      </c>
      <c r="B9" s="19" t="str">
        <f>IF(ISNA(MATCH(CONCATENATE(B$4,$A9),'Výsledková listina'!$V:$V,0)),"",INDEX('Výsledková listina'!$M:$M,MATCH(CONCATENATE(B$4,$A9),'Výsledková listina'!$V:$V,0),1))</f>
        <v>Babica Ladislav</v>
      </c>
      <c r="C9" s="65" t="str">
        <f>IF(ISNA(MATCH(CONCATENATE(B$4,$A9),'Výsledková listina'!$V:$V,0)),"",INDEX('Výsledková listina'!$W:$W,MATCH(CONCATENATE(B$4,$A9),'Výsledková listina'!$V:$V,0),1))</f>
        <v>RC Karasi Olomouc</v>
      </c>
      <c r="D9" s="4">
        <v>1070</v>
      </c>
      <c r="E9" s="22">
        <f t="shared" si="0"/>
        <v>7</v>
      </c>
      <c r="F9" s="66">
        <f t="shared" si="1"/>
        <v>7</v>
      </c>
      <c r="G9" s="95"/>
      <c r="H9" s="19" t="str">
        <f>IF(ISNA(MATCH(CONCATENATE(H$4,$A9),'Výsledková listina'!$V:$V,0)),"",INDEX('Výsledková listina'!$M:$M,MATCH(CONCATENATE(H$4,$A9),'Výsledková listina'!$V:$V,0),1))</f>
        <v>Lacina David</v>
      </c>
      <c r="I9" s="65" t="str">
        <f>IF(ISNA(MATCH(CONCATENATE(H$4,$A9),'Výsledková listina'!$V:$V,0)),"",INDEX('Výsledková listina'!$W:$W,MATCH(CONCATENATE(H$4,$A9),'Výsledková listina'!$V:$V,0),1))</f>
        <v>Royal Bait Feeder Team</v>
      </c>
      <c r="J9" s="4">
        <v>5000</v>
      </c>
      <c r="K9" s="22">
        <f t="shared" si="2"/>
        <v>4</v>
      </c>
      <c r="L9" s="66">
        <f t="shared" si="3"/>
        <v>4</v>
      </c>
      <c r="M9" s="95"/>
      <c r="N9" s="19" t="str">
        <f>IF(ISNA(MATCH(CONCATENATE(N$4,$A9),'Výsledková listina'!$V:$V,0)),"",INDEX('Výsledková listina'!$M:$M,MATCH(CONCATENATE(N$4,$A9),'Výsledková listina'!$V:$V,0),1))</f>
        <v>Nerad Rostislav</v>
      </c>
      <c r="O9" s="65" t="str">
        <f>IF(ISNA(MATCH(CONCATENATE(N$4,$A9),'Výsledková listina'!$V:$V,0)),"",INDEX('Výsledková listina'!$W:$W,MATCH(CONCATENATE(N$4,$A9),'Výsledková listina'!$V:$V,0),1))</f>
        <v>TINKA Feeder Mančaft</v>
      </c>
      <c r="P9" s="4">
        <v>1230</v>
      </c>
      <c r="Q9" s="22">
        <f t="shared" si="4"/>
        <v>12</v>
      </c>
      <c r="R9" s="66">
        <f t="shared" si="5"/>
        <v>12</v>
      </c>
      <c r="S9" s="95"/>
      <c r="T9" s="19" t="str">
        <f>IF(ISNA(MATCH(CONCATENATE(T$4,$A9),'Výsledková listina'!$V:$V,0)),"",INDEX('Výsledková listina'!$M:$M,MATCH(CONCATENATE(T$4,$A9),'Výsledková listina'!$V:$V,0),1))</f>
        <v>Stříbrský Viktor</v>
      </c>
      <c r="U9" s="65" t="str">
        <f>IF(ISNA(MATCH(CONCATENATE(T$4,$A9),'Výsledková listina'!$V:$V,0)),"",INDEX('Výsledková listina'!$W:$W,MATCH(CONCATENATE(T$4,$A9),'Výsledková listina'!$V:$V,0),1))</f>
        <v>LOVCI 007</v>
      </c>
      <c r="V9" s="4">
        <v>580</v>
      </c>
      <c r="W9" s="22">
        <f t="shared" si="6"/>
        <v>11</v>
      </c>
      <c r="X9" s="66">
        <f t="shared" si="7"/>
        <v>11</v>
      </c>
      <c r="Y9" s="95"/>
      <c r="Z9" s="19" t="str">
        <f>IF(ISNA(MATCH(CONCATENATE(Z$4,$A9),'Výsledková listina'!$V:$V,0)),"",INDEX('Výsledková listina'!$M:$M,MATCH(CONCATENATE(Z$4,$A9),'Výsledková listina'!$V:$V,0),1))</f>
        <v>Rathouský Petr</v>
      </c>
      <c r="AA9" s="65" t="str">
        <f>IF(ISNA(MATCH(CONCATENATE(Z$4,$A9),'Výsledková listina'!$V:$V,0)),"",INDEX('Výsledková listina'!$W:$W,MATCH(CONCATENATE(Z$4,$A9),'Výsledková listina'!$V:$V,0),1))</f>
        <v>RSK FeederKlub</v>
      </c>
      <c r="AB9" s="4">
        <v>750</v>
      </c>
      <c r="AC9" s="22">
        <f t="shared" si="8"/>
        <v>12</v>
      </c>
      <c r="AD9" s="66">
        <f t="shared" si="9"/>
        <v>12</v>
      </c>
      <c r="AE9" s="95"/>
      <c r="AF9" s="19" t="str">
        <f>IF(ISNA(MATCH(CONCATENATE(AF$4,$A9),'Výsledková listina'!$V:$V,0)),"",INDEX('Výsledková listina'!$M:$M,MATCH(CONCATENATE(AF$4,$A9),'Výsledková listina'!$V:$V,0),1))</f>
        <v>Ambrož Petr</v>
      </c>
      <c r="AG9" s="65" t="str">
        <f>IF(ISNA(MATCH(CONCATENATE(AF$4,$A9),'Výsledková listina'!$V:$V,0)),"",INDEX('Výsledková listina'!$W:$W,MATCH(CONCATENATE(AF$4,$A9),'Výsledková listina'!$V:$V,0),1))</f>
        <v>Black Bass</v>
      </c>
      <c r="AH9" s="4">
        <v>0</v>
      </c>
      <c r="AI9" s="22">
        <f t="shared" si="10"/>
        <v>12</v>
      </c>
      <c r="AJ9" s="66">
        <f t="shared" si="11"/>
        <v>12</v>
      </c>
      <c r="AK9" s="95"/>
    </row>
    <row r="10" spans="1:37" s="10" customFormat="1" ht="34.5" customHeight="1">
      <c r="A10" s="5">
        <v>5</v>
      </c>
      <c r="B10" s="19" t="str">
        <f>IF(ISNA(MATCH(CONCATENATE(B$4,$A10),'Výsledková listina'!$V:$V,0)),"",INDEX('Výsledková listina'!$M:$M,MATCH(CONCATENATE(B$4,$A10),'Výsledková listina'!$V:$V,0),1))</f>
        <v>Hlína Václav</v>
      </c>
      <c r="C10" s="65" t="str">
        <f>IF(ISNA(MATCH(CONCATENATE(B$4,$A10),'Výsledková listina'!$V:$V,0)),"",INDEX('Výsledková listina'!$W:$W,MATCH(CONCATENATE(B$4,$A10),'Výsledková listina'!$V:$V,0),1))</f>
        <v>ÚSMP ČRS-MO Braník</v>
      </c>
      <c r="D10" s="4">
        <v>270</v>
      </c>
      <c r="E10" s="22">
        <f t="shared" si="0"/>
        <v>12</v>
      </c>
      <c r="F10" s="66">
        <f t="shared" si="1"/>
        <v>12</v>
      </c>
      <c r="G10" s="95"/>
      <c r="H10" s="19" t="str">
        <f>IF(ISNA(MATCH(CONCATENATE(H$4,$A10),'Výsledková listina'!$V:$V,0)),"",INDEX('Výsledková listina'!$M:$M,MATCH(CONCATENATE(H$4,$A10),'Výsledková listina'!$V:$V,0),1))</f>
        <v>Jedlička Luboš</v>
      </c>
      <c r="I10" s="65" t="str">
        <f>IF(ISNA(MATCH(CONCATENATE(H$4,$A10),'Výsledková listina'!$V:$V,0)),"",INDEX('Výsledková listina'!$W:$W,MATCH(CONCATENATE(H$4,$A10),'Výsledková listina'!$V:$V,0),1))</f>
        <v>Azbestus CZ Feeder team</v>
      </c>
      <c r="J10" s="4">
        <v>960</v>
      </c>
      <c r="K10" s="22">
        <f t="shared" si="2"/>
        <v>10</v>
      </c>
      <c r="L10" s="66">
        <f t="shared" si="3"/>
        <v>10</v>
      </c>
      <c r="M10" s="95"/>
      <c r="N10" s="19" t="str">
        <f>IF(ISNA(MATCH(CONCATENATE(N$4,$A10),'Výsledková listina'!$V:$V,0)),"",INDEX('Výsledková listina'!$M:$M,MATCH(CONCATENATE(N$4,$A10),'Výsledková listina'!$V:$V,0),1))</f>
        <v>Bromovský Petr</v>
      </c>
      <c r="O10" s="65" t="str">
        <f>IF(ISNA(MATCH(CONCATENATE(N$4,$A10),'Výsledková listina'!$V:$V,0)),"",INDEX('Výsledková listina'!$W:$W,MATCH(CONCATENATE(N$4,$A10),'Výsledková listina'!$V:$V,0),1))</f>
        <v>RUP Ignesti Feeder Team</v>
      </c>
      <c r="P10" s="4">
        <v>1630</v>
      </c>
      <c r="Q10" s="22">
        <f t="shared" si="4"/>
        <v>9</v>
      </c>
      <c r="R10" s="66">
        <f t="shared" si="5"/>
        <v>9</v>
      </c>
      <c r="S10" s="95"/>
      <c r="T10" s="19" t="str">
        <f>IF(ISNA(MATCH(CONCATENATE(T$4,$A10),'Výsledková listina'!$V:$V,0)),"",INDEX('Výsledková listina'!$M:$M,MATCH(CONCATENATE(T$4,$A10),'Výsledková listina'!$V:$V,0),1))</f>
        <v>Kalenský Petr</v>
      </c>
      <c r="U10" s="65" t="str">
        <f>IF(ISNA(MATCH(CONCATENATE(T$4,$A10),'Výsledková listina'!$V:$V,0)),"",INDEX('Výsledková listina'!$W:$W,MATCH(CONCATENATE(T$4,$A10),'Výsledková listina'!$V:$V,0),1))</f>
        <v>KS FISH TEAM</v>
      </c>
      <c r="V10" s="4">
        <v>0</v>
      </c>
      <c r="W10" s="22">
        <f t="shared" si="6"/>
        <v>12</v>
      </c>
      <c r="X10" s="66">
        <f t="shared" si="7"/>
        <v>12</v>
      </c>
      <c r="Y10" s="95"/>
      <c r="Z10" s="19" t="str">
        <f>IF(ISNA(MATCH(CONCATENATE(Z$4,$A10),'Výsledková listina'!$V:$V,0)),"",INDEX('Výsledková listina'!$M:$M,MATCH(CONCATENATE(Z$4,$A10),'Výsledková listina'!$V:$V,0),1))</f>
        <v>Dušánek Bohuslav</v>
      </c>
      <c r="AA10" s="65" t="str">
        <f>IF(ISNA(MATCH(CONCATENATE(Z$4,$A10),'Výsledková listina'!$V:$V,0)),"",INDEX('Výsledková listina'!$W:$W,MATCH(CONCATENATE(Z$4,$A10),'Výsledková listina'!$V:$V,0),1))</f>
        <v>KS FISH TEAM</v>
      </c>
      <c r="AB10" s="4">
        <v>1030</v>
      </c>
      <c r="AC10" s="22">
        <f t="shared" si="8"/>
        <v>9</v>
      </c>
      <c r="AD10" s="66">
        <f t="shared" si="9"/>
        <v>9</v>
      </c>
      <c r="AE10" s="95"/>
      <c r="AF10" s="19" t="str">
        <f>IF(ISNA(MATCH(CONCATENATE(AF$4,$A10),'Výsledková listina'!$V:$V,0)),"",INDEX('Výsledková listina'!$M:$M,MATCH(CONCATENATE(AF$4,$A10),'Výsledková listina'!$V:$V,0),1))</f>
        <v>Chalupa Ladislav</v>
      </c>
      <c r="AG10" s="65" t="str">
        <f>IF(ISNA(MATCH(CONCATENATE(AF$4,$A10),'Výsledková listina'!$V:$V,0)),"",INDEX('Výsledková listina'!$W:$W,MATCH(CONCATENATE(AF$4,$A10),'Výsledková listina'!$V:$V,0),1))</f>
        <v>K&amp;K Servis Feeder Team Carpio</v>
      </c>
      <c r="AH10" s="4">
        <v>230</v>
      </c>
      <c r="AI10" s="22">
        <f t="shared" si="10"/>
        <v>11</v>
      </c>
      <c r="AJ10" s="66">
        <f t="shared" si="11"/>
        <v>11</v>
      </c>
      <c r="AK10" s="95"/>
    </row>
    <row r="11" spans="1:37" s="10" customFormat="1" ht="34.5" customHeight="1">
      <c r="A11" s="5">
        <v>6</v>
      </c>
      <c r="B11" s="19" t="str">
        <f>IF(ISNA(MATCH(CONCATENATE(B$4,$A11),'Výsledková listina'!$V:$V,0)),"",INDEX('Výsledková listina'!$M:$M,MATCH(CONCATENATE(B$4,$A11),'Výsledková listina'!$V:$V,0),1))</f>
        <v>Šajerman Vladimír</v>
      </c>
      <c r="C11" s="65" t="str">
        <f>IF(ISNA(MATCH(CONCATENATE(B$4,$A11),'Výsledková listina'!$V:$V,0)),"",INDEX('Výsledková listina'!$W:$W,MATCH(CONCATENATE(B$4,$A11),'Výsledková listina'!$V:$V,0),1))</f>
        <v>KS FISH TEAM</v>
      </c>
      <c r="D11" s="4">
        <v>550</v>
      </c>
      <c r="E11" s="22">
        <f t="shared" si="0"/>
        <v>11</v>
      </c>
      <c r="F11" s="66">
        <f t="shared" si="1"/>
        <v>11</v>
      </c>
      <c r="G11" s="95"/>
      <c r="H11" s="19" t="str">
        <f>IF(ISNA(MATCH(CONCATENATE(H$4,$A11),'Výsledková listina'!$V:$V,0)),"",INDEX('Výsledková listina'!$M:$M,MATCH(CONCATENATE(H$4,$A11),'Výsledková listina'!$V:$V,0),1))</f>
        <v>Kos Petr</v>
      </c>
      <c r="I11" s="65" t="str">
        <f>IF(ISNA(MATCH(CONCATENATE(H$4,$A11),'Výsledková listina'!$V:$V,0)),"",INDEX('Výsledková listina'!$W:$W,MATCH(CONCATENATE(H$4,$A11),'Výsledková listina'!$V:$V,0),1))</f>
        <v>Traper Feeder Team Bombeři</v>
      </c>
      <c r="J11" s="4">
        <v>1420</v>
      </c>
      <c r="K11" s="22">
        <f t="shared" si="2"/>
        <v>7</v>
      </c>
      <c r="L11" s="66">
        <f t="shared" si="3"/>
        <v>7</v>
      </c>
      <c r="M11" s="95"/>
      <c r="N11" s="19" t="str">
        <f>IF(ISNA(MATCH(CONCATENATE(N$4,$A11),'Výsledková listina'!$V:$V,0)),"",INDEX('Výsledková listina'!$M:$M,MATCH(CONCATENATE(N$4,$A11),'Výsledková listina'!$V:$V,0),1))</f>
        <v>Staněk Karel</v>
      </c>
      <c r="O11" s="65" t="str">
        <f>IF(ISNA(MATCH(CONCATENATE(N$4,$A11),'Výsledková listina'!$V:$V,0)),"",INDEX('Výsledková listina'!$W:$W,MATCH(CONCATENATE(N$4,$A11),'Výsledková listina'!$V:$V,0),1))</f>
        <v>FAPS Feeder Team</v>
      </c>
      <c r="P11" s="4">
        <v>2290</v>
      </c>
      <c r="Q11" s="22">
        <f t="shared" si="4"/>
        <v>8</v>
      </c>
      <c r="R11" s="66">
        <f t="shared" si="5"/>
        <v>8</v>
      </c>
      <c r="S11" s="95"/>
      <c r="T11" s="19" t="str">
        <f>IF(ISNA(MATCH(CONCATENATE(T$4,$A11),'Výsledková listina'!$V:$V,0)),"",INDEX('Výsledková listina'!$M:$M,MATCH(CONCATENATE(T$4,$A11),'Výsledková listina'!$V:$V,0),1))</f>
        <v>Čéška Ladislav</v>
      </c>
      <c r="U11" s="65" t="str">
        <f>IF(ISNA(MATCH(CONCATENATE(T$4,$A11),'Výsledková listina'!$V:$V,0)),"",INDEX('Výsledková listina'!$W:$W,MATCH(CONCATENATE(T$4,$A11),'Výsledková listina'!$V:$V,0),1))</f>
        <v>Brazilci Feeder Team COLMIC</v>
      </c>
      <c r="V11" s="4">
        <v>1320</v>
      </c>
      <c r="W11" s="22">
        <f t="shared" si="6"/>
        <v>7</v>
      </c>
      <c r="X11" s="66">
        <f t="shared" si="7"/>
        <v>7</v>
      </c>
      <c r="Y11" s="95"/>
      <c r="Z11" s="19" t="str">
        <f>IF(ISNA(MATCH(CONCATENATE(Z$4,$A11),'Výsledková listina'!$V:$V,0)),"",INDEX('Výsledková listina'!$M:$M,MATCH(CONCATENATE(Z$4,$A11),'Výsledková listina'!$V:$V,0),1))</f>
        <v>Kafka Vojtěch</v>
      </c>
      <c r="AA11" s="65" t="str">
        <f>IF(ISNA(MATCH(CONCATENATE(Z$4,$A11),'Výsledková listina'!$V:$V,0)),"",INDEX('Výsledková listina'!$W:$W,MATCH(CONCATENATE(Z$4,$A11),'Výsledková listina'!$V:$V,0),1))</f>
        <v>FEEDER TEAM Znojmo</v>
      </c>
      <c r="AB11" s="4">
        <v>390</v>
      </c>
      <c r="AC11" s="22">
        <f t="shared" si="8"/>
        <v>13</v>
      </c>
      <c r="AD11" s="66">
        <f t="shared" si="9"/>
        <v>13</v>
      </c>
      <c r="AE11" s="95"/>
      <c r="AF11" s="19" t="str">
        <f>IF(ISNA(MATCH(CONCATENATE(AF$4,$A11),'Výsledková listina'!$V:$V,0)),"",INDEX('Výsledková listina'!$M:$M,MATCH(CONCATENATE(AF$4,$A11),'Výsledková listina'!$V:$V,0),1))</f>
        <v>Malý David</v>
      </c>
      <c r="AG11" s="65" t="str">
        <f>IF(ISNA(MATCH(CONCATENATE(AF$4,$A11),'Výsledková listina'!$V:$V,0)),"",INDEX('Výsledková listina'!$W:$W,MATCH(CONCATENATE(AF$4,$A11),'Výsledková listina'!$V:$V,0),1))</f>
        <v>GOOD MIX TEAM Hranice</v>
      </c>
      <c r="AH11" s="4">
        <v>970</v>
      </c>
      <c r="AI11" s="22">
        <f t="shared" si="10"/>
        <v>8</v>
      </c>
      <c r="AJ11" s="66">
        <f t="shared" si="11"/>
        <v>8</v>
      </c>
      <c r="AK11" s="95"/>
    </row>
    <row r="12" spans="1:37" s="10" customFormat="1" ht="34.5" customHeight="1">
      <c r="A12" s="5">
        <v>7</v>
      </c>
      <c r="B12" s="19" t="str">
        <f>IF(ISNA(MATCH(CONCATENATE(B$4,$A12),'Výsledková listina'!$V:$V,0)),"",INDEX('Výsledková listina'!$M:$M,MATCH(CONCATENATE(B$4,$A12),'Výsledková listina'!$V:$V,0),1))</f>
        <v>Dorotík Tomáš</v>
      </c>
      <c r="C12" s="65" t="str">
        <f>IF(ISNA(MATCH(CONCATENATE(B$4,$A12),'Výsledková listina'!$V:$V,0)),"",INDEX('Výsledková listina'!$W:$W,MATCH(CONCATENATE(B$4,$A12),'Výsledková listina'!$V:$V,0),1))</f>
        <v>MILO Feeder Team</v>
      </c>
      <c r="D12" s="4">
        <v>1760</v>
      </c>
      <c r="E12" s="22">
        <f t="shared" si="0"/>
        <v>6</v>
      </c>
      <c r="F12" s="66">
        <f t="shared" si="1"/>
        <v>6</v>
      </c>
      <c r="G12" s="95"/>
      <c r="H12" s="19" t="str">
        <f>IF(ISNA(MATCH(CONCATENATE(H$4,$A12),'Výsledková listina'!$V:$V,0)),"",INDEX('Výsledková listina'!$M:$M,MATCH(CONCATENATE(H$4,$A12),'Výsledková listina'!$V:$V,0),1))</f>
        <v>Novák Martin</v>
      </c>
      <c r="I12" s="65" t="str">
        <f>IF(ISNA(MATCH(CONCATENATE(H$4,$A12),'Výsledková listina'!$V:$V,0)),"",INDEX('Výsledková listina'!$W:$W,MATCH(CONCATENATE(H$4,$A12),'Výsledková listina'!$V:$V,0),1))</f>
        <v>GOOD MIX TEAM Hranice</v>
      </c>
      <c r="J12" s="4">
        <v>670</v>
      </c>
      <c r="K12" s="22">
        <f t="shared" si="2"/>
        <v>12</v>
      </c>
      <c r="L12" s="66">
        <f t="shared" si="3"/>
        <v>12</v>
      </c>
      <c r="M12" s="95"/>
      <c r="N12" s="19" t="str">
        <f>IF(ISNA(MATCH(CONCATENATE(N$4,$A12),'Výsledková listina'!$V:$V,0)),"",INDEX('Výsledková listina'!$M:$M,MATCH(CONCATENATE(N$4,$A12),'Výsledková listina'!$V:$V,0),1))</f>
        <v>Čech Martin</v>
      </c>
      <c r="O12" s="65" t="str">
        <f>IF(ISNA(MATCH(CONCATENATE(N$4,$A12),'Výsledková listina'!$V:$V,0)),"",INDEX('Výsledková listina'!$W:$W,MATCH(CONCATENATE(N$4,$A12),'Výsledková listina'!$V:$V,0),1))</f>
        <v>GOOD MIX TEAM Hranice</v>
      </c>
      <c r="P12" s="4">
        <v>5890</v>
      </c>
      <c r="Q12" s="22">
        <f t="shared" si="4"/>
        <v>2</v>
      </c>
      <c r="R12" s="66">
        <f t="shared" si="5"/>
        <v>2</v>
      </c>
      <c r="S12" s="95"/>
      <c r="T12" s="19" t="str">
        <f>IF(ISNA(MATCH(CONCATENATE(T$4,$A12),'Výsledková listina'!$V:$V,0)),"",INDEX('Výsledková listina'!$M:$M,MATCH(CONCATENATE(T$4,$A12),'Výsledková listina'!$V:$V,0),1))</f>
        <v>Matička Martin</v>
      </c>
      <c r="U12" s="65" t="str">
        <f>IF(ISNA(MATCH(CONCATENATE(T$4,$A12),'Výsledková listina'!$V:$V,0)),"",INDEX('Výsledková listina'!$W:$W,MATCH(CONCATENATE(T$4,$A12),'Výsledková listina'!$V:$V,0),1))</f>
        <v>MIDDY FEEDER TEAM</v>
      </c>
      <c r="V12" s="4">
        <v>620</v>
      </c>
      <c r="W12" s="22">
        <f t="shared" si="6"/>
        <v>10</v>
      </c>
      <c r="X12" s="66">
        <f t="shared" si="7"/>
        <v>10</v>
      </c>
      <c r="Y12" s="95"/>
      <c r="Z12" s="19" t="str">
        <f>IF(ISNA(MATCH(CONCATENATE(Z$4,$A12),'Výsledková listina'!$V:$V,0)),"",INDEX('Výsledková listina'!$M:$M,MATCH(CONCATENATE(Z$4,$A12),'Výsledková listina'!$V:$V,0),1))</f>
        <v>Novák Milan</v>
      </c>
      <c r="AA12" s="65" t="str">
        <f>IF(ISNA(MATCH(CONCATENATE(Z$4,$A12),'Výsledková listina'!$V:$V,0)),"",INDEX('Výsledková listina'!$W:$W,MATCH(CONCATENATE(Z$4,$A12),'Výsledková listina'!$V:$V,0),1))</f>
        <v>Brazilci Feeder Team COLMIC</v>
      </c>
      <c r="AB12" s="4">
        <v>2540</v>
      </c>
      <c r="AC12" s="22">
        <f t="shared" si="8"/>
        <v>2</v>
      </c>
      <c r="AD12" s="66">
        <f t="shared" si="9"/>
        <v>2</v>
      </c>
      <c r="AE12" s="95"/>
      <c r="AF12" s="19" t="str">
        <f>IF(ISNA(MATCH(CONCATENATE(AF$4,$A12),'Výsledková listina'!$V:$V,0)),"",INDEX('Výsledková listina'!$M:$M,MATCH(CONCATENATE(AF$4,$A12),'Výsledková listina'!$V:$V,0),1))</f>
        <v>Miháliková Diana</v>
      </c>
      <c r="AG12" s="65" t="str">
        <f>IF(ISNA(MATCH(CONCATENATE(AF$4,$A12),'Výsledková listina'!$V:$V,0)),"",INDEX('Výsledková listina'!$W:$W,MATCH(CONCATENATE(AF$4,$A12),'Výsledková listina'!$V:$V,0),1))</f>
        <v>LADY´S Feeder Team</v>
      </c>
      <c r="AH12" s="4">
        <v>1740</v>
      </c>
      <c r="AI12" s="22">
        <f t="shared" si="10"/>
        <v>6</v>
      </c>
      <c r="AJ12" s="66">
        <f t="shared" si="11"/>
        <v>6</v>
      </c>
      <c r="AK12" s="95"/>
    </row>
    <row r="13" spans="1:37" s="10" customFormat="1" ht="34.5" customHeight="1">
      <c r="A13" s="5">
        <v>8</v>
      </c>
      <c r="B13" s="19" t="str">
        <f>IF(ISNA(MATCH(CONCATENATE(B$4,$A13),'Výsledková listina'!$V:$V,0)),"",INDEX('Výsledková listina'!$M:$M,MATCH(CONCATENATE(B$4,$A13),'Výsledková listina'!$V:$V,0),1))</f>
        <v>Podrápský Petr</v>
      </c>
      <c r="C13" s="65" t="str">
        <f>IF(ISNA(MATCH(CONCATENATE(B$4,$A13),'Výsledková listina'!$V:$V,0)),"",INDEX('Výsledková listina'!$W:$W,MATCH(CONCATENATE(B$4,$A13),'Výsledková listina'!$V:$V,0),1))</f>
        <v>LOVCI 007</v>
      </c>
      <c r="D13" s="4">
        <v>670</v>
      </c>
      <c r="E13" s="22">
        <f t="shared" si="0"/>
        <v>10</v>
      </c>
      <c r="F13" s="66">
        <f t="shared" si="1"/>
        <v>10</v>
      </c>
      <c r="G13" s="95"/>
      <c r="H13" s="19" t="str">
        <f>IF(ISNA(MATCH(CONCATENATE(H$4,$A13),'Výsledková listina'!$V:$V,0)),"",INDEX('Výsledková listina'!$M:$M,MATCH(CONCATENATE(H$4,$A13),'Výsledková listina'!$V:$V,0),1))</f>
        <v>Srb Roman</v>
      </c>
      <c r="I13" s="65" t="str">
        <f>IF(ISNA(MATCH(CONCATENATE(H$4,$A13),'Výsledková listina'!$V:$V,0)),"",INDEX('Výsledková listina'!$W:$W,MATCH(CONCATENATE(H$4,$A13),'Výsledková listina'!$V:$V,0),1))</f>
        <v>RSK FeederKlub</v>
      </c>
      <c r="J13" s="4">
        <v>6090</v>
      </c>
      <c r="K13" s="22">
        <f t="shared" si="2"/>
        <v>1</v>
      </c>
      <c r="L13" s="66">
        <f t="shared" si="3"/>
        <v>1</v>
      </c>
      <c r="M13" s="95"/>
      <c r="N13" s="19" t="str">
        <f>IF(ISNA(MATCH(CONCATENATE(N$4,$A13),'Výsledková listina'!$V:$V,0)),"",INDEX('Výsledková listina'!$M:$M,MATCH(CONCATENATE(N$4,$A13),'Výsledková listina'!$V:$V,0),1))</f>
        <v>Vinař René</v>
      </c>
      <c r="O13" s="65" t="str">
        <f>IF(ISNA(MATCH(CONCATENATE(N$4,$A13),'Výsledková listina'!$V:$V,0)),"",INDEX('Výsledková listina'!$W:$W,MATCH(CONCATENATE(N$4,$A13),'Výsledková listina'!$V:$V,0),1))</f>
        <v>K&amp;K Servis Feeder Team Carpio</v>
      </c>
      <c r="P13" s="4">
        <v>7780</v>
      </c>
      <c r="Q13" s="22">
        <f t="shared" si="4"/>
        <v>1</v>
      </c>
      <c r="R13" s="66">
        <f t="shared" si="5"/>
        <v>1</v>
      </c>
      <c r="S13" s="95"/>
      <c r="T13" s="19" t="str">
        <f>IF(ISNA(MATCH(CONCATENATE(T$4,$A13),'Výsledková listina'!$V:$V,0)),"",INDEX('Výsledková listina'!$M:$M,MATCH(CONCATENATE(T$4,$A13),'Výsledková listina'!$V:$V,0),1))</f>
        <v>Vávra Jiří</v>
      </c>
      <c r="U13" s="65" t="str">
        <f>IF(ISNA(MATCH(CONCATENATE(T$4,$A13),'Výsledková listina'!$V:$V,0)),"",INDEX('Výsledková listina'!$W:$W,MATCH(CONCATENATE(T$4,$A13),'Výsledková listina'!$V:$V,0),1))</f>
        <v>MILO Feeder Team</v>
      </c>
      <c r="V13" s="4">
        <v>1440</v>
      </c>
      <c r="W13" s="22">
        <f t="shared" si="6"/>
        <v>6</v>
      </c>
      <c r="X13" s="66">
        <f t="shared" si="7"/>
        <v>6</v>
      </c>
      <c r="Y13" s="95"/>
      <c r="Z13" s="19" t="str">
        <f>IF(ISNA(MATCH(CONCATENATE(Z$4,$A13),'Výsledková listina'!$V:$V,0)),"",INDEX('Výsledková listina'!$M:$M,MATCH(CONCATENATE(Z$4,$A13),'Výsledková listina'!$V:$V,0),1))</f>
        <v>Surgota Juraj</v>
      </c>
      <c r="AA13" s="65" t="str">
        <f>IF(ISNA(MATCH(CONCATENATE(Z$4,$A13),'Výsledková listina'!$V:$V,0)),"",INDEX('Výsledková listina'!$W:$W,MATCH(CONCATENATE(Z$4,$A13),'Výsledková listina'!$V:$V,0),1))</f>
        <v>Kukající vlci FEEDER TEAM</v>
      </c>
      <c r="AB13" s="4">
        <v>910</v>
      </c>
      <c r="AC13" s="22">
        <f t="shared" si="8"/>
        <v>11</v>
      </c>
      <c r="AD13" s="66">
        <f t="shared" si="9"/>
        <v>11</v>
      </c>
      <c r="AE13" s="95"/>
      <c r="AF13" s="19" t="str">
        <f>IF(ISNA(MATCH(CONCATENATE(AF$4,$A13),'Výsledková listina'!$V:$V,0)),"",INDEX('Výsledková listina'!$M:$M,MATCH(CONCATENATE(AF$4,$A13),'Výsledková listina'!$V:$V,0),1))</f>
        <v>Plachý Vladimír</v>
      </c>
      <c r="AG13" s="65" t="str">
        <f>IF(ISNA(MATCH(CONCATENATE(AF$4,$A13),'Výsledková listina'!$V:$V,0)),"",INDEX('Výsledková listina'!$W:$W,MATCH(CONCATENATE(AF$4,$A13),'Výsledková listina'!$V:$V,0),1))</f>
        <v>GB Fishing sport Team - SEMA</v>
      </c>
      <c r="AH13" s="4">
        <v>390</v>
      </c>
      <c r="AI13" s="22">
        <f t="shared" si="10"/>
        <v>10</v>
      </c>
      <c r="AJ13" s="66">
        <f t="shared" si="11"/>
        <v>10</v>
      </c>
      <c r="AK13" s="95"/>
    </row>
    <row r="14" spans="1:37" s="10" customFormat="1" ht="34.5" customHeight="1">
      <c r="A14" s="5">
        <v>9</v>
      </c>
      <c r="B14" s="19" t="str">
        <f>IF(ISNA(MATCH(CONCATENATE(B$4,$A14),'Výsledková listina'!$V:$V,0)),"",INDEX('Výsledková listina'!$M:$M,MATCH(CONCATENATE(B$4,$A14),'Výsledková listina'!$V:$V,0),1))</f>
        <v>Ouředníček Jan</v>
      </c>
      <c r="C14" s="65" t="str">
        <f>IF(ISNA(MATCH(CONCATENATE(B$4,$A14),'Výsledková listina'!$V:$V,0)),"",INDEX('Výsledková listina'!$W:$W,MATCH(CONCATENATE(B$4,$A14),'Výsledková listina'!$V:$V,0),1))</f>
        <v>MIVARDI FEEDER TEAM</v>
      </c>
      <c r="D14" s="4">
        <v>3160</v>
      </c>
      <c r="E14" s="22">
        <f t="shared" si="0"/>
        <v>3</v>
      </c>
      <c r="F14" s="66">
        <f t="shared" si="1"/>
        <v>3</v>
      </c>
      <c r="G14" s="95"/>
      <c r="H14" s="19" t="str">
        <f>IF(ISNA(MATCH(CONCATENATE(H$4,$A14),'Výsledková listina'!$V:$V,0)),"",INDEX('Výsledková listina'!$M:$M,MATCH(CONCATENATE(H$4,$A14),'Výsledková listina'!$V:$V,0),1))</f>
        <v>Bartoň Roman</v>
      </c>
      <c r="I14" s="65" t="str">
        <f>IF(ISNA(MATCH(CONCATENATE(H$4,$A14),'Výsledková listina'!$V:$V,0)),"",INDEX('Výsledková listina'!$W:$W,MATCH(CONCATENATE(H$4,$A14),'Výsledková listina'!$V:$V,0),1))</f>
        <v>RUP Ignesti Feeder Team</v>
      </c>
      <c r="J14" s="4">
        <v>5400</v>
      </c>
      <c r="K14" s="22">
        <f t="shared" si="2"/>
        <v>3</v>
      </c>
      <c r="L14" s="66">
        <f t="shared" si="3"/>
        <v>3</v>
      </c>
      <c r="M14" s="95"/>
      <c r="N14" s="19" t="str">
        <f>IF(ISNA(MATCH(CONCATENATE(N$4,$A14),'Výsledková listina'!$V:$V,0)),"",INDEX('Výsledková listina'!$M:$M,MATCH(CONCATENATE(N$4,$A14),'Výsledková listina'!$V:$V,0),1))</f>
        <v>Hrubant Petr</v>
      </c>
      <c r="O14" s="65" t="str">
        <f>IF(ISNA(MATCH(CONCATENATE(N$4,$A14),'Výsledková listina'!$V:$V,0)),"",INDEX('Výsledková listina'!$W:$W,MATCH(CONCATENATE(N$4,$A14),'Výsledková listina'!$V:$V,0),1))</f>
        <v>ÚSMP ČRS-MO Braník</v>
      </c>
      <c r="P14" s="4">
        <v>4560</v>
      </c>
      <c r="Q14" s="22">
        <f t="shared" si="4"/>
        <v>4</v>
      </c>
      <c r="R14" s="66">
        <f t="shared" si="5"/>
        <v>4</v>
      </c>
      <c r="S14" s="95"/>
      <c r="T14" s="19" t="str">
        <f>IF(ISNA(MATCH(CONCATENATE(T$4,$A14),'Výsledková listina'!$V:$V,0)),"",INDEX('Výsledková listina'!$M:$M,MATCH(CONCATENATE(T$4,$A14),'Výsledková listina'!$V:$V,0),1))</f>
        <v>Vaněk Lukáš</v>
      </c>
      <c r="U14" s="65" t="str">
        <f>IF(ISNA(MATCH(CONCATENATE(T$4,$A14),'Výsledková listina'!$V:$V,0)),"",INDEX('Výsledková listina'!$W:$W,MATCH(CONCATENATE(T$4,$A14),'Výsledková listina'!$V:$V,0),1))</f>
        <v>FEEDER TEAM Znojmo</v>
      </c>
      <c r="V14" s="4">
        <v>3570</v>
      </c>
      <c r="W14" s="22">
        <f t="shared" si="6"/>
        <v>2</v>
      </c>
      <c r="X14" s="66">
        <f t="shared" si="7"/>
        <v>2</v>
      </c>
      <c r="Y14" s="95"/>
      <c r="Z14" s="19" t="str">
        <f>IF(ISNA(MATCH(CONCATENATE(Z$4,$A14),'Výsledková listina'!$V:$V,0)),"",INDEX('Výsledková listina'!$M:$M,MATCH(CONCATENATE(Z$4,$A14),'Výsledková listina'!$V:$V,0),1))</f>
        <v>Brabec Petr</v>
      </c>
      <c r="AA14" s="65" t="str">
        <f>IF(ISNA(MATCH(CONCATENATE(Z$4,$A14),'Výsledková listina'!$V:$V,0)),"",INDEX('Výsledková listina'!$W:$W,MATCH(CONCATENATE(Z$4,$A14),'Výsledková listina'!$V:$V,0),1))</f>
        <v>MIDDY FEEDER TEAM</v>
      </c>
      <c r="AB14" s="4">
        <v>1080</v>
      </c>
      <c r="AC14" s="22">
        <f t="shared" si="8"/>
        <v>8</v>
      </c>
      <c r="AD14" s="66">
        <f t="shared" si="9"/>
        <v>8</v>
      </c>
      <c r="AE14" s="95"/>
      <c r="AF14" s="19" t="str">
        <f>IF(ISNA(MATCH(CONCATENATE(AF$4,$A14),'Výsledková listina'!$V:$V,0)),"",INDEX('Výsledková listina'!$M:$M,MATCH(CONCATENATE(AF$4,$A14),'Výsledková listina'!$V:$V,0),1))</f>
        <v>Andrýsek Petr</v>
      </c>
      <c r="AG14" s="65" t="str">
        <f>IF(ISNA(MATCH(CONCATENATE(AF$4,$A14),'Výsledková listina'!$V:$V,0)),"",INDEX('Výsledková listina'!$W:$W,MATCH(CONCATENATE(AF$4,$A14),'Výsledková listina'!$V:$V,0),1))</f>
        <v>VITALITA Ostrava</v>
      </c>
      <c r="AH14" s="4">
        <v>580</v>
      </c>
      <c r="AI14" s="22">
        <f t="shared" si="10"/>
        <v>9</v>
      </c>
      <c r="AJ14" s="66">
        <f t="shared" si="11"/>
        <v>9</v>
      </c>
      <c r="AK14" s="95"/>
    </row>
    <row r="15" spans="1:37" s="10" customFormat="1" ht="34.5" customHeight="1">
      <c r="A15" s="5">
        <v>10</v>
      </c>
      <c r="B15" s="19" t="str">
        <f>IF(ISNA(MATCH(CONCATENATE(B$4,$A15),'Výsledková listina'!$V:$V,0)),"",INDEX('Výsledková listina'!$M:$M,MATCH(CONCATENATE(B$4,$A15),'Výsledková listina'!$V:$V,0),1))</f>
        <v>Schwach Petr</v>
      </c>
      <c r="C15" s="65" t="str">
        <f>IF(ISNA(MATCH(CONCATENATE(B$4,$A15),'Výsledková listina'!$V:$V,0)),"",INDEX('Výsledková listina'!$W:$W,MATCH(CONCATENATE(B$4,$A15),'Výsledková listina'!$V:$V,0),1))</f>
        <v>Brazilci Feeder Team COLMIC</v>
      </c>
      <c r="D15" s="4">
        <v>2830</v>
      </c>
      <c r="E15" s="22">
        <f t="shared" si="0"/>
        <v>4</v>
      </c>
      <c r="F15" s="66">
        <f t="shared" si="1"/>
        <v>4</v>
      </c>
      <c r="G15" s="95"/>
      <c r="H15" s="19" t="str">
        <f>IF(ISNA(MATCH(CONCATENATE(H$4,$A15),'Výsledková listina'!$V:$V,0)),"",INDEX('Výsledková listina'!$M:$M,MATCH(CONCATENATE(H$4,$A15),'Výsledková listina'!$V:$V,0),1))</f>
        <v>Řehoř Michal</v>
      </c>
      <c r="I15" s="65" t="str">
        <f>IF(ISNA(MATCH(CONCATENATE(H$4,$A15),'Výsledková listina'!$V:$V,0)),"",INDEX('Výsledková listina'!$W:$W,MATCH(CONCATENATE(H$4,$A15),'Výsledková listina'!$V:$V,0),1))</f>
        <v>TINKA Feeder Mančaft</v>
      </c>
      <c r="J15" s="4">
        <v>1380</v>
      </c>
      <c r="K15" s="22">
        <f t="shared" si="2"/>
        <v>8</v>
      </c>
      <c r="L15" s="66">
        <f t="shared" si="3"/>
        <v>8</v>
      </c>
      <c r="M15" s="95"/>
      <c r="N15" s="19" t="str">
        <f>IF(ISNA(MATCH(CONCATENATE(N$4,$A15),'Výsledková listina'!$V:$V,0)),"",INDEX('Výsledková listina'!$M:$M,MATCH(CONCATENATE(N$4,$A15),'Výsledková listina'!$V:$V,0),1))</f>
        <v>Vlček Zdeněk</v>
      </c>
      <c r="O15" s="65" t="str">
        <f>IF(ISNA(MATCH(CONCATENATE(N$4,$A15),'Výsledková listina'!$V:$V,0)),"",INDEX('Výsledková listina'!$W:$W,MATCH(CONCATENATE(N$4,$A15),'Výsledková listina'!$V:$V,0),1))</f>
        <v>Royal Bait Feeder Team</v>
      </c>
      <c r="P15" s="4">
        <v>1440</v>
      </c>
      <c r="Q15" s="22">
        <f t="shared" si="4"/>
        <v>11</v>
      </c>
      <c r="R15" s="66">
        <f t="shared" si="5"/>
        <v>11</v>
      </c>
      <c r="S15" s="95"/>
      <c r="T15" s="19" t="str">
        <f>IF(ISNA(MATCH(CONCATENATE(T$4,$A15),'Výsledková listina'!$V:$V,0)),"",INDEX('Výsledková listina'!$M:$M,MATCH(CONCATENATE(T$4,$A15),'Výsledková listina'!$V:$V,0),1))</f>
        <v>Bruner Václav</v>
      </c>
      <c r="U15" s="65" t="str">
        <f>IF(ISNA(MATCH(CONCATENATE(T$4,$A15),'Výsledková listina'!$V:$V,0)),"",INDEX('Výsledková listina'!$W:$W,MATCH(CONCATENATE(T$4,$A15),'Výsledková listina'!$V:$V,0),1))</f>
        <v>Traper Feeder Team Bombeři</v>
      </c>
      <c r="V15" s="4">
        <v>1640</v>
      </c>
      <c r="W15" s="22">
        <f t="shared" si="6"/>
        <v>5</v>
      </c>
      <c r="X15" s="66">
        <f t="shared" si="7"/>
        <v>5</v>
      </c>
      <c r="Y15" s="95"/>
      <c r="Z15" s="19" t="str">
        <f>IF(ISNA(MATCH(CONCATENATE(Z$4,$A15),'Výsledková listina'!$V:$V,0)),"",INDEX('Výsledková listina'!$M:$M,MATCH(CONCATENATE(Z$4,$A15),'Výsledková listina'!$V:$V,0),1))</f>
        <v>Panocha Josef</v>
      </c>
      <c r="AA15" s="65" t="str">
        <f>IF(ISNA(MATCH(CONCATENATE(Z$4,$A15),'Výsledková listina'!$V:$V,0)),"",INDEX('Výsledková listina'!$W:$W,MATCH(CONCATENATE(Z$4,$A15),'Výsledková listina'!$V:$V,0),1))</f>
        <v>F-1 Karlovy Vary</v>
      </c>
      <c r="AB15" s="4">
        <v>1790</v>
      </c>
      <c r="AC15" s="22">
        <f t="shared" si="8"/>
        <v>5</v>
      </c>
      <c r="AD15" s="66">
        <f t="shared" si="9"/>
        <v>5.5</v>
      </c>
      <c r="AE15" s="95"/>
      <c r="AF15" s="19" t="str">
        <f>IF(ISNA(MATCH(CONCATENATE(AF$4,$A15),'Výsledková listina'!$V:$V,0)),"",INDEX('Výsledková listina'!$M:$M,MATCH(CONCATENATE(AF$4,$A15),'Výsledková listina'!$V:$V,0),1))</f>
        <v>Sládek Petr</v>
      </c>
      <c r="AG15" s="65" t="str">
        <f>IF(ISNA(MATCH(CONCATENATE(AF$4,$A15),'Výsledková listina'!$V:$V,0)),"",INDEX('Výsledková listina'!$W:$W,MATCH(CONCATENATE(AF$4,$A15),'Výsledková listina'!$V:$V,0),1))</f>
        <v>FAPS Feeder Team</v>
      </c>
      <c r="AH15" s="4">
        <v>3490</v>
      </c>
      <c r="AI15" s="22">
        <f t="shared" si="10"/>
        <v>3</v>
      </c>
      <c r="AJ15" s="66">
        <f t="shared" si="11"/>
        <v>3</v>
      </c>
      <c r="AK15" s="95"/>
    </row>
    <row r="16" spans="1:37" s="10" customFormat="1" ht="34.5" customHeight="1">
      <c r="A16" s="5">
        <v>11</v>
      </c>
      <c r="B16" s="19" t="str">
        <f>IF(ISNA(MATCH(CONCATENATE(B$4,$A16),'Výsledková listina'!$V:$V,0)),"",INDEX('Výsledková listina'!$M:$M,MATCH(CONCATENATE(B$4,$A16),'Výsledková listina'!$V:$V,0),1))</f>
        <v>Douša Jan</v>
      </c>
      <c r="C16" s="65" t="str">
        <f>IF(ISNA(MATCH(CONCATENATE(B$4,$A16),'Výsledková listina'!$V:$V,0)),"",INDEX('Výsledková listina'!$W:$W,MATCH(CONCATENATE(B$4,$A16),'Výsledková listina'!$V:$V,0),1))</f>
        <v>Kukající vlci FEEDER TEAM</v>
      </c>
      <c r="D16" s="4">
        <v>800</v>
      </c>
      <c r="E16" s="22">
        <f t="shared" si="0"/>
        <v>9</v>
      </c>
      <c r="F16" s="66">
        <f t="shared" si="1"/>
        <v>9</v>
      </c>
      <c r="G16" s="95"/>
      <c r="H16" s="19" t="str">
        <f>IF(ISNA(MATCH(CONCATENATE(H$4,$A16),'Výsledková listina'!$V:$V,0)),"",INDEX('Výsledková listina'!$M:$M,MATCH(CONCATENATE(H$4,$A16),'Výsledková listina'!$V:$V,0),1))</f>
        <v>Blaščikovič David</v>
      </c>
      <c r="I16" s="65" t="str">
        <f>IF(ISNA(MATCH(CONCATENATE(H$4,$A16),'Výsledková listina'!$V:$V,0)),"",INDEX('Výsledková listina'!$W:$W,MATCH(CONCATENATE(H$4,$A16),'Výsledková listina'!$V:$V,0),1))</f>
        <v>VITALITA Ostrava</v>
      </c>
      <c r="J16" s="4">
        <v>3430</v>
      </c>
      <c r="K16" s="22">
        <f t="shared" si="2"/>
        <v>6</v>
      </c>
      <c r="L16" s="66">
        <f t="shared" si="3"/>
        <v>6</v>
      </c>
      <c r="M16" s="95"/>
      <c r="N16" s="19" t="str">
        <f>IF(ISNA(MATCH(CONCATENATE(N$4,$A16),'Výsledková listina'!$V:$V,0)),"",INDEX('Výsledková listina'!$M:$M,MATCH(CONCATENATE(N$4,$A16),'Výsledková listina'!$V:$V,0),1))</f>
        <v>Dohnal Jozef</v>
      </c>
      <c r="O16" s="65" t="str">
        <f>IF(ISNA(MATCH(CONCATENATE(N$4,$A16),'Výsledková listina'!$V:$V,0)),"",INDEX('Výsledková listina'!$W:$W,MATCH(CONCATENATE(N$4,$A16),'Výsledková listina'!$V:$V,0),1))</f>
        <v>F-1 Karlovy Vary</v>
      </c>
      <c r="P16" s="4">
        <v>3050</v>
      </c>
      <c r="Q16" s="22">
        <f t="shared" si="4"/>
        <v>6</v>
      </c>
      <c r="R16" s="66">
        <f t="shared" si="5"/>
        <v>6</v>
      </c>
      <c r="S16" s="95"/>
      <c r="T16" s="19" t="str">
        <f>IF(ISNA(MATCH(CONCATENATE(T$4,$A16),'Výsledková listina'!$V:$V,0)),"",INDEX('Výsledková listina'!$M:$M,MATCH(CONCATENATE(T$4,$A16),'Výsledková listina'!$V:$V,0),1))</f>
        <v>Ouředníček Jiří</v>
      </c>
      <c r="U16" s="65" t="str">
        <f>IF(ISNA(MATCH(CONCATENATE(T$4,$A16),'Výsledková listina'!$V:$V,0)),"",INDEX('Výsledková listina'!$W:$W,MATCH(CONCATENATE(T$4,$A16),'Výsledková listina'!$V:$V,0),1))</f>
        <v>MIVARDI FEEDER TEAM</v>
      </c>
      <c r="V16" s="4">
        <v>2270</v>
      </c>
      <c r="W16" s="22">
        <f t="shared" si="6"/>
        <v>3</v>
      </c>
      <c r="X16" s="66">
        <f t="shared" si="7"/>
        <v>3</v>
      </c>
      <c r="Y16" s="95"/>
      <c r="Z16" s="19" t="str">
        <f>IF(ISNA(MATCH(CONCATENATE(Z$4,$A16),'Výsledková listina'!$V:$V,0)),"",INDEX('Výsledková listina'!$M:$M,MATCH(CONCATENATE(Z$4,$A16),'Výsledková listina'!$V:$V,0),1))</f>
        <v>Kuchař Petr</v>
      </c>
      <c r="AA16" s="65" t="str">
        <f>IF(ISNA(MATCH(CONCATENATE(Z$4,$A16),'Výsledková listina'!$V:$V,0)),"",INDEX('Výsledková listina'!$W:$W,MATCH(CONCATENATE(Z$4,$A16),'Výsledková listina'!$V:$V,0),1))</f>
        <v>ÚSMP ČRS-MO Braník</v>
      </c>
      <c r="AB16" s="4">
        <v>1790</v>
      </c>
      <c r="AC16" s="22">
        <f t="shared" si="8"/>
        <v>5</v>
      </c>
      <c r="AD16" s="66">
        <f t="shared" si="9"/>
        <v>5.5</v>
      </c>
      <c r="AE16" s="95"/>
      <c r="AF16" s="19" t="str">
        <f>IF(ISNA(MATCH(CONCATENATE(AF$4,$A16),'Výsledková listina'!$V:$V,0)),"",INDEX('Výsledková listina'!$M:$M,MATCH(CONCATENATE(AF$4,$A16),'Výsledková listina'!$V:$V,0),1))</f>
        <v>Smutný Jiří</v>
      </c>
      <c r="AG16" s="65" t="str">
        <f>IF(ISNA(MATCH(CONCATENATE(AF$4,$A16),'Výsledková listina'!$V:$V,0)),"",INDEX('Výsledková listina'!$W:$W,MATCH(CONCATENATE(AF$4,$A16),'Výsledková listina'!$V:$V,0),1))</f>
        <v>Traper Feeder Team Bombeři</v>
      </c>
      <c r="AH16" s="4">
        <v>1640</v>
      </c>
      <c r="AI16" s="22">
        <f t="shared" si="10"/>
        <v>7</v>
      </c>
      <c r="AJ16" s="66">
        <f t="shared" si="11"/>
        <v>7</v>
      </c>
      <c r="AK16" s="95"/>
    </row>
    <row r="17" spans="1:37" s="10" customFormat="1" ht="34.5" customHeight="1">
      <c r="A17" s="5">
        <v>12</v>
      </c>
      <c r="B17" s="19" t="str">
        <f>IF(ISNA(MATCH(CONCATENATE(B$4,$A17),'Výsledková listina'!$V:$V,0)),"",INDEX('Výsledková listina'!$M:$M,MATCH(CONCATENATE(B$4,$A17),'Výsledková listina'!$V:$V,0),1))</f>
        <v>Jurka Jiří</v>
      </c>
      <c r="C17" s="65" t="str">
        <f>IF(ISNA(MATCH(CONCATENATE(B$4,$A17),'Výsledková listina'!$V:$V,0)),"",INDEX('Výsledková listina'!$W:$W,MATCH(CONCATENATE(B$4,$A17),'Výsledková listina'!$V:$V,0),1))</f>
        <v>GB Fishing sport Team - SEMA</v>
      </c>
      <c r="D17" s="4">
        <v>850</v>
      </c>
      <c r="E17" s="22">
        <f t="shared" si="0"/>
        <v>8</v>
      </c>
      <c r="F17" s="66">
        <f t="shared" si="1"/>
        <v>8</v>
      </c>
      <c r="G17" s="95"/>
      <c r="H17" s="19" t="str">
        <f>IF(ISNA(MATCH(CONCATENATE(H$4,$A17),'Výsledková listina'!$V:$V,0)),"",INDEX('Výsledková listina'!$M:$M,MATCH(CONCATENATE(H$4,$A17),'Výsledková listina'!$V:$V,0),1))</f>
        <v>Kukelka Tomáš</v>
      </c>
      <c r="I17" s="65" t="str">
        <f>IF(ISNA(MATCH(CONCATENATE(H$4,$A17),'Výsledková listina'!$V:$V,0)),"",INDEX('Výsledková listina'!$W:$W,MATCH(CONCATENATE(H$4,$A17),'Výsledková listina'!$V:$V,0),1))</f>
        <v>Black Bass</v>
      </c>
      <c r="J17" s="4">
        <v>710</v>
      </c>
      <c r="K17" s="22">
        <f t="shared" si="2"/>
        <v>11</v>
      </c>
      <c r="L17" s="66">
        <f t="shared" si="3"/>
        <v>11</v>
      </c>
      <c r="M17" s="95"/>
      <c r="N17" s="19" t="str">
        <f>IF(ISNA(MATCH(CONCATENATE(N$4,$A17),'Výsledková listina'!$V:$V,0)),"",INDEX('Výsledková listina'!$M:$M,MATCH(CONCATENATE(N$4,$A17),'Výsledková listina'!$V:$V,0),1))</f>
        <v>Kabrhel Pavel</v>
      </c>
      <c r="O17" s="65" t="str">
        <f>IF(ISNA(MATCH(CONCATENATE(N$4,$A17),'Výsledková listina'!$V:$V,0)),"",INDEX('Výsledková listina'!$W:$W,MATCH(CONCATENATE(N$4,$A17),'Výsledková listina'!$V:$V,0),1))</f>
        <v>Black Bass</v>
      </c>
      <c r="P17" s="4">
        <v>4720</v>
      </c>
      <c r="Q17" s="22">
        <f t="shared" si="4"/>
        <v>3</v>
      </c>
      <c r="R17" s="66">
        <f t="shared" si="5"/>
        <v>3</v>
      </c>
      <c r="S17" s="95"/>
      <c r="T17" s="19" t="str">
        <f>IF(ISNA(MATCH(CONCATENATE(T$4,$A17),'Výsledková listina'!$V:$V,0)),"",INDEX('Výsledková listina'!$M:$M,MATCH(CONCATENATE(T$4,$A17),'Výsledková listina'!$V:$V,0),1))</f>
        <v>Janečka Martin</v>
      </c>
      <c r="U17" s="65" t="str">
        <f>IF(ISNA(MATCH(CONCATENATE(T$4,$A17),'Výsledková listina'!$V:$V,0)),"",INDEX('Výsledková listina'!$W:$W,MATCH(CONCATENATE(T$4,$A17),'Výsledková listina'!$V:$V,0),1))</f>
        <v>GB Fishing sport Team - SEMA</v>
      </c>
      <c r="V17" s="4">
        <v>3880</v>
      </c>
      <c r="W17" s="22">
        <f t="shared" si="6"/>
        <v>1</v>
      </c>
      <c r="X17" s="66">
        <f t="shared" si="7"/>
        <v>1</v>
      </c>
      <c r="Y17" s="95"/>
      <c r="Z17" s="19" t="str">
        <f>IF(ISNA(MATCH(CONCATENATE(Z$4,$A17),'Výsledková listina'!$V:$V,0)),"",INDEX('Výsledková listina'!$M:$M,MATCH(CONCATENATE(Z$4,$A17),'Výsledková listina'!$V:$V,0),1))</f>
        <v>Mihálik Boris</v>
      </c>
      <c r="AA17" s="65" t="str">
        <f>IF(ISNA(MATCH(CONCATENATE(Z$4,$A17),'Výsledková listina'!$V:$V,0)),"",INDEX('Výsledková listina'!$W:$W,MATCH(CONCATENATE(Z$4,$A17),'Výsledková listina'!$V:$V,0),1))</f>
        <v>MILO Feeder Team</v>
      </c>
      <c r="AB17" s="4">
        <v>2190</v>
      </c>
      <c r="AC17" s="22">
        <f t="shared" si="8"/>
        <v>3</v>
      </c>
      <c r="AD17" s="66">
        <f t="shared" si="9"/>
        <v>3</v>
      </c>
      <c r="AE17" s="95"/>
      <c r="AF17" s="19" t="str">
        <f>IF(ISNA(MATCH(CONCATENATE(AF$4,$A17),'Výsledková listina'!$V:$V,0)),"",INDEX('Výsledková listina'!$M:$M,MATCH(CONCATENATE(AF$4,$A17),'Výsledková listina'!$V:$V,0),1))</f>
        <v>Štěpnička Radek</v>
      </c>
      <c r="AG17" s="65" t="str">
        <f>IF(ISNA(MATCH(CONCATENATE(AF$4,$A17),'Výsledková listina'!$V:$V,0)),"",INDEX('Výsledková listina'!$W:$W,MATCH(CONCATENATE(AF$4,$A17),'Výsledková listina'!$V:$V,0),1))</f>
        <v>Feeder Team Český Šternberk</v>
      </c>
      <c r="AH17" s="4">
        <v>3750</v>
      </c>
      <c r="AI17" s="22">
        <f t="shared" si="10"/>
        <v>2</v>
      </c>
      <c r="AJ17" s="66">
        <f t="shared" si="11"/>
        <v>2</v>
      </c>
      <c r="AK17" s="95"/>
    </row>
    <row r="18" spans="1:37" s="10" customFormat="1" ht="34.5" customHeight="1">
      <c r="A18" s="5">
        <v>13</v>
      </c>
      <c r="B18" s="19" t="str">
        <f>IF(ISNA(MATCH(CONCATENATE(B$4,$A18),'Výsledková listina'!$V:$V,0)),"",INDEX('Výsledková listina'!$M:$M,MATCH(CONCATENATE(B$4,$A18),'Výsledková listina'!$V:$V,0),1))</f>
        <v>Tóth Petr</v>
      </c>
      <c r="C18" s="65" t="str">
        <f>IF(ISNA(MATCH(CONCATENATE(B$4,$A18),'Výsledková listina'!$V:$V,0)),"",INDEX('Výsledková listina'!$W:$W,MATCH(CONCATENATE(B$4,$A18),'Výsledková listina'!$V:$V,0),1))</f>
        <v>F-1 Karlovy Vary</v>
      </c>
      <c r="D18" s="4">
        <v>10750</v>
      </c>
      <c r="E18" s="22">
        <f t="shared" si="0"/>
        <v>2</v>
      </c>
      <c r="F18" s="66">
        <f t="shared" si="1"/>
        <v>2</v>
      </c>
      <c r="G18" s="95"/>
      <c r="H18" s="19">
        <f>IF(ISNA(MATCH(CONCATENATE(H$4,$A18),'Výsledková listina'!$V:$V,0)),"",INDEX('Výsledková listina'!$M:$M,MATCH(CONCATENATE(H$4,$A18),'Výsledková listina'!$V:$V,0),1))</f>
      </c>
      <c r="I18" s="65">
        <f>IF(ISNA(MATCH(CONCATENATE(H$4,$A18),'Výsledková listina'!$V:$V,0)),"",INDEX('Výsledková listina'!$W:$W,MATCH(CONCATENATE(H$4,$A18),'Výsledková listina'!$V:$V,0),1))</f>
      </c>
      <c r="J18" s="4"/>
      <c r="K18" s="22">
        <f t="shared" si="2"/>
      </c>
      <c r="L18" s="66">
        <f t="shared" si="3"/>
      </c>
      <c r="M18" s="95"/>
      <c r="N18" s="19" t="str">
        <f>IF(ISNA(MATCH(CONCATENATE(N$4,$A18),'Výsledková listina'!$V:$V,0)),"",INDEX('Výsledková listina'!$M:$M,MATCH(CONCATENATE(N$4,$A18),'Výsledková listina'!$V:$V,0),1))</f>
        <v>Peřina Josef</v>
      </c>
      <c r="O18" s="65" t="str">
        <f>IF(ISNA(MATCH(CONCATENATE(N$4,$A18),'Výsledková listina'!$V:$V,0)),"",INDEX('Výsledková listina'!$W:$W,MATCH(CONCATENATE(N$4,$A18),'Výsledková listina'!$V:$V,0),1))</f>
        <v>RC Karasi Olomouc</v>
      </c>
      <c r="P18" s="4">
        <v>2950</v>
      </c>
      <c r="Q18" s="22">
        <f t="shared" si="4"/>
        <v>7</v>
      </c>
      <c r="R18" s="66">
        <f t="shared" si="5"/>
        <v>7</v>
      </c>
      <c r="S18" s="95"/>
      <c r="T18" s="19">
        <f>IF(ISNA(MATCH(CONCATENATE(T$4,$A18),'Výsledková listina'!$V:$V,0)),"",INDEX('Výsledková listina'!$M:$M,MATCH(CONCATENATE(T$4,$A18),'Výsledková listina'!$V:$V,0),1))</f>
      </c>
      <c r="U18" s="65">
        <f>IF(ISNA(MATCH(CONCATENATE(T$4,$A18),'Výsledková listina'!$V:$V,0)),"",INDEX('Výsledková listina'!$W:$W,MATCH(CONCATENATE(T$4,$A18),'Výsledková listina'!$V:$V,0),1))</f>
      </c>
      <c r="V18" s="4"/>
      <c r="W18" s="22">
        <f t="shared" si="6"/>
      </c>
      <c r="X18" s="66">
        <f t="shared" si="7"/>
      </c>
      <c r="Y18" s="95"/>
      <c r="Z18" s="19" t="str">
        <f>IF(ISNA(MATCH(CONCATENATE(Z$4,$A18),'Výsledková listina'!$V:$V,0)),"",INDEX('Výsledková listina'!$M:$M,MATCH(CONCATENATE(Z$4,$A18),'Výsledková listina'!$V:$V,0),1))</f>
        <v>Šimek Ladislav</v>
      </c>
      <c r="AA18" s="65" t="str">
        <f>IF(ISNA(MATCH(CONCATENATE(Z$4,$A18),'Výsledková listina'!$V:$V,0)),"",INDEX('Výsledková listina'!$W:$W,MATCH(CONCATENATE(Z$4,$A18),'Výsledková listina'!$V:$V,0),1))</f>
        <v>RC Karasi Olomouc</v>
      </c>
      <c r="AB18" s="4">
        <v>1370</v>
      </c>
      <c r="AC18" s="22">
        <f t="shared" si="8"/>
        <v>7</v>
      </c>
      <c r="AD18" s="66">
        <f t="shared" si="9"/>
        <v>7</v>
      </c>
      <c r="AE18" s="95"/>
      <c r="AF18" s="19">
        <f>IF(ISNA(MATCH(CONCATENATE(AF$4,$A18),'Výsledková listina'!$V:$V,0)),"",INDEX('Výsledková listina'!$M:$M,MATCH(CONCATENATE(AF$4,$A18),'Výsledková listina'!$V:$V,0),1))</f>
      </c>
      <c r="AG18" s="65">
        <f>IF(ISNA(MATCH(CONCATENATE(AF$4,$A18),'Výsledková listina'!$V:$V,0)),"",INDEX('Výsledková listina'!$W:$W,MATCH(CONCATENATE(AF$4,$A18),'Výsledková listina'!$V:$V,0),1))</f>
      </c>
      <c r="AH18" s="4"/>
      <c r="AI18" s="22">
        <f t="shared" si="10"/>
      </c>
      <c r="AJ18" s="66">
        <f t="shared" si="11"/>
      </c>
      <c r="AK18" s="95"/>
    </row>
    <row r="19" spans="1:37" s="10" customFormat="1" ht="34.5" customHeight="1">
      <c r="A19" s="5">
        <v>14</v>
      </c>
      <c r="B19" s="19">
        <f>IF(ISNA(MATCH(CONCATENATE(B$4,$A19),'Výsledková listina'!$V:$V,0)),"",INDEX('Výsledková listina'!$M:$M,MATCH(CONCATENATE(B$4,$A19),'Výsledková listina'!$V:$V,0),1))</f>
      </c>
      <c r="C19" s="65">
        <f>IF(ISNA(MATCH(CONCATENATE(B$4,$A19),'Výsledková listina'!$V:$V,0)),"",INDEX('Výsledková listina'!$W:$W,MATCH(CONCATENATE(B$4,$A19),'Výsledková listina'!$V:$V,0),1))</f>
      </c>
      <c r="D19" s="4"/>
      <c r="E19" s="22">
        <f t="shared" si="0"/>
      </c>
      <c r="F19" s="66">
        <f t="shared" si="1"/>
      </c>
      <c r="G19" s="95"/>
      <c r="H19" s="19">
        <f>IF(ISNA(MATCH(CONCATENATE(H$4,$A19),'Výsledková listina'!$V:$V,0)),"",INDEX('Výsledková listina'!$M:$M,MATCH(CONCATENATE(H$4,$A19),'Výsledková listina'!$V:$V,0),1))</f>
      </c>
      <c r="I19" s="65">
        <f>IF(ISNA(MATCH(CONCATENATE(H$4,$A19),'Výsledková listina'!$V:$V,0)),"",INDEX('Výsledková listina'!$W:$W,MATCH(CONCATENATE(H$4,$A19),'Výsledková listina'!$V:$V,0),1))</f>
      </c>
      <c r="J19" s="4"/>
      <c r="K19" s="22">
        <f t="shared" si="2"/>
      </c>
      <c r="L19" s="66">
        <f t="shared" si="3"/>
      </c>
      <c r="M19" s="95"/>
      <c r="N19" s="19">
        <f>IF(ISNA(MATCH(CONCATENATE(N$4,$A19),'Výsledková listina'!$V:$V,0)),"",INDEX('Výsledková listina'!$M:$M,MATCH(CONCATENATE(N$4,$A19),'Výsledková listina'!$V:$V,0),1))</f>
      </c>
      <c r="O19" s="65">
        <f>IF(ISNA(MATCH(CONCATENATE(N$4,$A19),'Výsledková listina'!$V:$V,0)),"",INDEX('Výsledková listina'!$W:$W,MATCH(CONCATENATE(N$4,$A19),'Výsledková listina'!$V:$V,0),1))</f>
      </c>
      <c r="P19" s="4"/>
      <c r="Q19" s="22">
        <f t="shared" si="4"/>
      </c>
      <c r="R19" s="66">
        <f t="shared" si="5"/>
      </c>
      <c r="S19" s="95"/>
      <c r="T19" s="19">
        <f>IF(ISNA(MATCH(CONCATENATE(T$4,$A19),'Výsledková listina'!$V:$V,0)),"",INDEX('Výsledková listina'!$M:$M,MATCH(CONCATENATE(T$4,$A19),'Výsledková listina'!$V:$V,0),1))</f>
      </c>
      <c r="U19" s="65">
        <f>IF(ISNA(MATCH(CONCATENATE(T$4,$A19),'Výsledková listina'!$V:$V,0)),"",INDEX('Výsledková listina'!$W:$W,MATCH(CONCATENATE(T$4,$A19),'Výsledková listina'!$V:$V,0),1))</f>
      </c>
      <c r="V19" s="4"/>
      <c r="W19" s="22">
        <f t="shared" si="6"/>
      </c>
      <c r="X19" s="66">
        <f t="shared" si="7"/>
      </c>
      <c r="Y19" s="95"/>
      <c r="Z19" s="19">
        <f>IF(ISNA(MATCH(CONCATENATE(Z$4,$A19),'Výsledková listina'!$V:$V,0)),"",INDEX('Výsledková listina'!$M:$M,MATCH(CONCATENATE(Z$4,$A19),'Výsledková listina'!$V:$V,0),1))</f>
      </c>
      <c r="AA19" s="65">
        <f>IF(ISNA(MATCH(CONCATENATE(Z$4,$A19),'Výsledková listina'!$V:$V,0)),"",INDEX('Výsledková listina'!$W:$W,MATCH(CONCATENATE(Z$4,$A19),'Výsledková listina'!$V:$V,0),1))</f>
      </c>
      <c r="AB19" s="4"/>
      <c r="AC19" s="22">
        <f t="shared" si="8"/>
      </c>
      <c r="AD19" s="66">
        <f t="shared" si="9"/>
      </c>
      <c r="AE19" s="95"/>
      <c r="AF19" s="19">
        <f>IF(ISNA(MATCH(CONCATENATE(AF$4,$A19),'Výsledková listina'!$V:$V,0)),"",INDEX('Výsledková listina'!$M:$M,MATCH(CONCATENATE(AF$4,$A19),'Výsledková listina'!$V:$V,0),1))</f>
      </c>
      <c r="AG19" s="65">
        <f>IF(ISNA(MATCH(CONCATENATE(AF$4,$A19),'Výsledková listina'!$V:$V,0)),"",INDEX('Výsledková listina'!$W:$W,MATCH(CONCATENATE(AF$4,$A19),'Výsledková listina'!$V:$V,0),1))</f>
      </c>
      <c r="AH19" s="4"/>
      <c r="AI19" s="22">
        <f t="shared" si="10"/>
      </c>
      <c r="AJ19" s="66">
        <f t="shared" si="11"/>
      </c>
      <c r="AK19" s="95"/>
    </row>
    <row r="20" spans="1:37" s="10" customFormat="1" ht="34.5" customHeight="1" thickBot="1">
      <c r="A20" s="6">
        <v>15</v>
      </c>
      <c r="B20" s="20">
        <f>IF(ISNA(MATCH(CONCATENATE(B$4,$A20),'Výsledková listina'!$V:$V,0)),"",INDEX('Výsledková listina'!$M:$M,MATCH(CONCATENATE(B$4,$A20),'Výsledková listina'!$V:$V,0),1))</f>
      </c>
      <c r="C20" s="67">
        <f>IF(ISNA(MATCH(CONCATENATE(B$4,$A20),'Výsledková listina'!$V:$V,0)),"",INDEX('Výsledková listina'!$W:$W,MATCH(CONCATENATE(B$4,$A20),'Výsledková listina'!$V:$V,0),1))</f>
      </c>
      <c r="D20" s="7"/>
      <c r="E20" s="23">
        <f t="shared" si="0"/>
      </c>
      <c r="F20" s="68">
        <f t="shared" si="1"/>
      </c>
      <c r="G20" s="96"/>
      <c r="H20" s="20">
        <f>IF(ISNA(MATCH(CONCATENATE(H$4,$A20),'Výsledková listina'!$V:$V,0)),"",INDEX('Výsledková listina'!$M:$M,MATCH(CONCATENATE(H$4,$A20),'Výsledková listina'!$V:$V,0),1))</f>
      </c>
      <c r="I20" s="67">
        <f>IF(ISNA(MATCH(CONCATENATE(H$4,$A20),'Výsledková listina'!$V:$V,0)),"",INDEX('Výsledková listina'!$W:$W,MATCH(CONCATENATE(H$4,$A20),'Výsledková listina'!$V:$V,0),1))</f>
      </c>
      <c r="J20" s="7"/>
      <c r="K20" s="23">
        <f t="shared" si="2"/>
      </c>
      <c r="L20" s="68">
        <f t="shared" si="3"/>
      </c>
      <c r="M20" s="96"/>
      <c r="N20" s="20">
        <f>IF(ISNA(MATCH(CONCATENATE(N$4,$A20),'Výsledková listina'!$V:$V,0)),"",INDEX('Výsledková listina'!$M:$M,MATCH(CONCATENATE(N$4,$A20),'Výsledková listina'!$V:$V,0),1))</f>
      </c>
      <c r="O20" s="67">
        <f>IF(ISNA(MATCH(CONCATENATE(N$4,$A20),'Výsledková listina'!$V:$V,0)),"",INDEX('Výsledková listina'!$W:$W,MATCH(CONCATENATE(N$4,$A20),'Výsledková listina'!$V:$V,0),1))</f>
      </c>
      <c r="P20" s="7"/>
      <c r="Q20" s="23">
        <f t="shared" si="4"/>
      </c>
      <c r="R20" s="68">
        <f t="shared" si="5"/>
      </c>
      <c r="S20" s="96"/>
      <c r="T20" s="20">
        <f>IF(ISNA(MATCH(CONCATENATE(T$4,$A20),'Výsledková listina'!$V:$V,0)),"",INDEX('Výsledková listina'!$M:$M,MATCH(CONCATENATE(T$4,$A20),'Výsledková listina'!$V:$V,0),1))</f>
      </c>
      <c r="U20" s="67">
        <f>IF(ISNA(MATCH(CONCATENATE(T$4,$A20),'Výsledková listina'!$V:$V,0)),"",INDEX('Výsledková listina'!$W:$W,MATCH(CONCATENATE(T$4,$A20),'Výsledková listina'!$V:$V,0),1))</f>
      </c>
      <c r="V20" s="7"/>
      <c r="W20" s="23">
        <f t="shared" si="6"/>
      </c>
      <c r="X20" s="68">
        <f t="shared" si="7"/>
      </c>
      <c r="Y20" s="96"/>
      <c r="Z20" s="20">
        <f>IF(ISNA(MATCH(CONCATENATE(Z$4,$A20),'Výsledková listina'!$V:$V,0)),"",INDEX('Výsledková listina'!$M:$M,MATCH(CONCATENATE(Z$4,$A20),'Výsledková listina'!$V:$V,0),1))</f>
      </c>
      <c r="AA20" s="67">
        <f>IF(ISNA(MATCH(CONCATENATE(Z$4,$A20),'Výsledková listina'!$V:$V,0)),"",INDEX('Výsledková listina'!$W:$W,MATCH(CONCATENATE(Z$4,$A20),'Výsledková listina'!$V:$V,0),1))</f>
      </c>
      <c r="AB20" s="7"/>
      <c r="AC20" s="23">
        <f t="shared" si="8"/>
      </c>
      <c r="AD20" s="68">
        <f t="shared" si="9"/>
      </c>
      <c r="AE20" s="96"/>
      <c r="AF20" s="20">
        <f>IF(ISNA(MATCH(CONCATENATE(AF$4,$A20),'Výsledková listina'!$V:$V,0)),"",INDEX('Výsledková listina'!$M:$M,MATCH(CONCATENATE(AF$4,$A20),'Výsledková listina'!$V:$V,0),1))</f>
      </c>
      <c r="AG20" s="67">
        <f>IF(ISNA(MATCH(CONCATENATE(AF$4,$A20),'Výsledková listina'!$V:$V,0)),"",INDEX('Výsledková listina'!$W:$W,MATCH(CONCATENATE(AF$4,$A20),'Výsledková listina'!$V:$V,0),1))</f>
      </c>
      <c r="AH20" s="7"/>
      <c r="AI20" s="23">
        <f t="shared" si="10"/>
      </c>
      <c r="AJ20" s="68">
        <f t="shared" si="11"/>
      </c>
      <c r="AK20" s="96"/>
    </row>
    <row r="21" spans="7:37" ht="15.75">
      <c r="G21" s="13"/>
      <c r="M21" s="13"/>
      <c r="S21" s="13"/>
      <c r="Y21" s="13"/>
      <c r="AE21" s="13"/>
      <c r="AK21" s="13"/>
    </row>
    <row r="22" spans="2:33" ht="15.75">
      <c r="B22" s="12"/>
      <c r="C22" s="12"/>
      <c r="H22" s="12"/>
      <c r="I22" s="12"/>
      <c r="N22" s="12"/>
      <c r="O22" s="12"/>
      <c r="T22" s="12"/>
      <c r="U22" s="12"/>
      <c r="Z22" s="12"/>
      <c r="AA22" s="12"/>
      <c r="AF22" s="12"/>
      <c r="AG22" s="12"/>
    </row>
    <row r="23" spans="2:3" ht="15.75">
      <c r="B23" s="15"/>
      <c r="C23" s="15"/>
    </row>
  </sheetData>
  <sheetProtection formatCells="0" formatColumns="0" formatRows="0" insertColumns="0" insertRows="0" deleteColumns="0" deleteRows="0" selectLockedCells="1" sort="0"/>
  <mergeCells count="25">
    <mergeCell ref="AF1:AK1"/>
    <mergeCell ref="AF2:AK2"/>
    <mergeCell ref="AF3:AK3"/>
    <mergeCell ref="AF4:AK4"/>
    <mergeCell ref="Z1:AE1"/>
    <mergeCell ref="Z2:AE2"/>
    <mergeCell ref="Z3:AE3"/>
    <mergeCell ref="Z4:AE4"/>
    <mergeCell ref="T3:Y3"/>
    <mergeCell ref="T4:Y4"/>
    <mergeCell ref="N3:S3"/>
    <mergeCell ref="N4:S4"/>
    <mergeCell ref="A3:A5"/>
    <mergeCell ref="B3:G3"/>
    <mergeCell ref="B4:G4"/>
    <mergeCell ref="H3:M3"/>
    <mergeCell ref="H4:M4"/>
    <mergeCell ref="H1:M1"/>
    <mergeCell ref="H2:M2"/>
    <mergeCell ref="B1:G1"/>
    <mergeCell ref="B2:G2"/>
    <mergeCell ref="N1:S1"/>
    <mergeCell ref="N2:S2"/>
    <mergeCell ref="T1:Y1"/>
    <mergeCell ref="T2:Y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rowBreaks count="1" manualBreakCount="1">
    <brk id="3" max="36" man="1"/>
  </rowBreaks>
  <colBreaks count="5" manualBreakCount="5">
    <brk id="7" max="65535" man="1"/>
    <brk id="13" max="65535" man="1"/>
    <brk id="19" max="65535" man="1"/>
    <brk id="25" max="19" man="1"/>
    <brk id="3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70"/>
  <sheetViews>
    <sheetView showGridLines="0" view="pageBreakPreview" zoomScaleNormal="75" zoomScaleSheetLayoutView="100" workbookViewId="0" topLeftCell="A3">
      <pane xSplit="3" ySplit="2" topLeftCell="D41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A55" sqref="A55"/>
    </sheetView>
  </sheetViews>
  <sheetFormatPr defaultColWidth="9.00390625" defaultRowHeight="12.75"/>
  <cols>
    <col min="1" max="1" width="3.25390625" style="24" bestFit="1" customWidth="1"/>
    <col min="2" max="2" width="6.375" style="24" bestFit="1" customWidth="1"/>
    <col min="3" max="3" width="5.875" style="24" bestFit="1" customWidth="1"/>
    <col min="4" max="4" width="6.25390625" style="24" customWidth="1"/>
    <col min="5" max="5" width="4.75390625" style="24" bestFit="1" customWidth="1"/>
    <col min="6" max="6" width="18.875" style="83" bestFit="1" customWidth="1"/>
    <col min="7" max="7" width="28.75390625" style="83" bestFit="1" customWidth="1"/>
    <col min="8" max="8" width="6.375" style="24" bestFit="1" customWidth="1"/>
    <col min="9" max="9" width="5.875" style="24" bestFit="1" customWidth="1"/>
    <col min="10" max="10" width="6.25390625" style="24" customWidth="1"/>
    <col min="11" max="11" width="4.75390625" style="24" bestFit="1" customWidth="1"/>
    <col min="12" max="12" width="18.875" style="83" bestFit="1" customWidth="1"/>
    <col min="13" max="13" width="28.75390625" style="83" bestFit="1" customWidth="1"/>
    <col min="14" max="33" width="3.875" style="24" customWidth="1"/>
    <col min="34" max="34" width="7.625" style="24" customWidth="1"/>
    <col min="35" max="147" width="3.875" style="24" customWidth="1"/>
    <col min="148" max="16384" width="9.125" style="24" customWidth="1"/>
  </cols>
  <sheetData>
    <row r="1" spans="1:34" ht="15.75">
      <c r="A1" s="269" t="str">
        <f>CONCATENATE('Základní list'!$E$3)</f>
        <v>Mistrovství ČR 2007-LRU Feeder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</row>
    <row r="2" spans="1:34" ht="12.75">
      <c r="A2" s="270" t="str">
        <f>CONCATENATE("Datum konání: ",'Základní list'!D4," - ",'Základní list'!F4)</f>
        <v>Datum konání: 12.5.2007 - 13.5.2007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</row>
    <row r="3" spans="1:13" s="49" customFormat="1" ht="18" customHeight="1">
      <c r="A3" s="268" t="s">
        <v>54</v>
      </c>
      <c r="B3" s="255" t="s">
        <v>55</v>
      </c>
      <c r="C3" s="255"/>
      <c r="D3" s="255"/>
      <c r="E3" s="255"/>
      <c r="F3" s="255"/>
      <c r="G3" s="255"/>
      <c r="H3" s="255" t="s">
        <v>56</v>
      </c>
      <c r="I3" s="255"/>
      <c r="J3" s="255"/>
      <c r="K3" s="255"/>
      <c r="L3" s="255"/>
      <c r="M3" s="255"/>
    </row>
    <row r="4" spans="1:13" s="49" customFormat="1" ht="18" customHeight="1">
      <c r="A4" s="268"/>
      <c r="B4" s="50" t="s">
        <v>35</v>
      </c>
      <c r="C4" s="50" t="s">
        <v>36</v>
      </c>
      <c r="D4" s="50" t="s">
        <v>3</v>
      </c>
      <c r="E4" s="50" t="s">
        <v>57</v>
      </c>
      <c r="F4" s="51" t="s">
        <v>61</v>
      </c>
      <c r="G4" s="51" t="s">
        <v>49</v>
      </c>
      <c r="H4" s="50" t="s">
        <v>35</v>
      </c>
      <c r="I4" s="50" t="s">
        <v>36</v>
      </c>
      <c r="J4" s="50" t="s">
        <v>3</v>
      </c>
      <c r="K4" s="50" t="s">
        <v>57</v>
      </c>
      <c r="L4" s="51" t="s">
        <v>61</v>
      </c>
      <c r="M4" s="51" t="s">
        <v>49</v>
      </c>
    </row>
    <row r="5" spans="1:13" ht="31.5" customHeight="1">
      <c r="A5" s="52">
        <v>1</v>
      </c>
      <c r="B5" s="50" t="s">
        <v>17</v>
      </c>
      <c r="C5" s="50">
        <v>1</v>
      </c>
      <c r="D5" s="104">
        <f>INDEX('1. závod'!$A:$BI,$C5+5,INDEX('Základní list'!$B:$B,MATCH($B5,'Základní list'!$A:$A,0),1))</f>
        <v>180</v>
      </c>
      <c r="E5" s="53">
        <f>INDEX('1. závod'!$A:$BI,$C5+5,INDEX('Základní list'!$B:$B,MATCH($B5,'Základní list'!$A:$A,0),1)+2)</f>
        <v>9</v>
      </c>
      <c r="F5" s="84" t="str">
        <f>INDEX('1. závod'!$A:$BI,$C5+5,INDEX('Základní list'!$B:$B,MATCH($B5,'Základní list'!$A:$A,0),1)-2)</f>
        <v>Kuchař Petr</v>
      </c>
      <c r="G5" s="82" t="str">
        <f>INDEX('1. závod'!$A:$BI,$C5+5,INDEX('Základní list'!$B:$B,MATCH($B5,'Základní list'!$A:$A,0),1)-1)</f>
        <v>ÚSMP ČRS-MO Braník</v>
      </c>
      <c r="H5" s="50" t="s">
        <v>17</v>
      </c>
      <c r="I5" s="50">
        <v>1</v>
      </c>
      <c r="J5" s="104">
        <f>INDEX('2. závod'!$A:$BI,$I5+5,INDEX('Základní list'!$B:$B,MATCH($H5,'Základní list'!$A:$A,0),1))</f>
        <v>200</v>
      </c>
      <c r="K5" s="53">
        <f>INDEX('2. závod'!$A:$BI,$I5+5,INDEX('Základní list'!$B:$B,MATCH($H5,'Základní list'!$A:$A,0),1)+2)</f>
        <v>13</v>
      </c>
      <c r="L5" s="84" t="str">
        <f>INDEX('2. závod'!$A:$BI,$I5+5,INDEX('Základní list'!$B:$B,MATCH($H5,'Základní list'!$A:$A,0),1)-2)</f>
        <v>Literová Barbora</v>
      </c>
      <c r="M5" s="82" t="str">
        <f>INDEX('2. závod'!$A:$BI,$I5+5,INDEX('Základní list'!$B:$B,MATCH($H5,'Základní list'!$A:$A,0),1)-1)</f>
        <v>LADY´S Feeder Team</v>
      </c>
    </row>
    <row r="6" spans="1:13" ht="31.5" customHeight="1">
      <c r="A6" s="52">
        <v>2</v>
      </c>
      <c r="B6" s="50" t="s">
        <v>17</v>
      </c>
      <c r="C6" s="50">
        <v>2</v>
      </c>
      <c r="D6" s="104">
        <f>INDEX('1. závod'!$A:$BI,$C6+5,INDEX('Základní list'!$B:$B,MATCH($B6,'Základní list'!$A:$A,0),1))</f>
        <v>1090</v>
      </c>
      <c r="E6" s="53">
        <f>INDEX('1. závod'!$A:$BI,$C6+5,INDEX('Základní list'!$B:$B,MATCH($B6,'Základní list'!$A:$A,0),1)+2)</f>
        <v>1</v>
      </c>
      <c r="F6" s="84" t="str">
        <f>INDEX('1. závod'!$A:$BI,$C6+5,INDEX('Základní list'!$B:$B,MATCH($B6,'Základní list'!$A:$A,0),1)-2)</f>
        <v>Vávra Jiří</v>
      </c>
      <c r="G6" s="82" t="str">
        <f>INDEX('1. závod'!$A:$BI,$C6+5,INDEX('Základní list'!$B:$B,MATCH($B6,'Základní list'!$A:$A,0),1)-1)</f>
        <v>MILO Feeder Team</v>
      </c>
      <c r="H6" s="50" t="s">
        <v>17</v>
      </c>
      <c r="I6" s="50">
        <v>2</v>
      </c>
      <c r="J6" s="104">
        <f>INDEX('2. závod'!$A:$BI,$I6+5,INDEX('Základní list'!$B:$B,MATCH($H6,'Základní list'!$A:$A,0),1))</f>
        <v>12300</v>
      </c>
      <c r="K6" s="53">
        <f>INDEX('2. závod'!$A:$BI,$I6+5,INDEX('Základní list'!$B:$B,MATCH($H6,'Základní list'!$A:$A,0),1)+2)</f>
        <v>1</v>
      </c>
      <c r="L6" s="84" t="str">
        <f>INDEX('2. závod'!$A:$BI,$I6+5,INDEX('Základní list'!$B:$B,MATCH($H6,'Základní list'!$A:$A,0),1)-2)</f>
        <v>Juřík Milan</v>
      </c>
      <c r="M6" s="82" t="str">
        <f>INDEX('2. závod'!$A:$BI,$I6+5,INDEX('Základní list'!$B:$B,MATCH($H6,'Základní list'!$A:$A,0),1)-1)</f>
        <v>FAPS Feeder Team</v>
      </c>
    </row>
    <row r="7" spans="1:13" ht="31.5" customHeight="1">
      <c r="A7" s="52">
        <v>3</v>
      </c>
      <c r="B7" s="50" t="s">
        <v>17</v>
      </c>
      <c r="C7" s="50">
        <v>3</v>
      </c>
      <c r="D7" s="104">
        <f>INDEX('1. závod'!$A:$BI,$C7+5,INDEX('Základní list'!$B:$B,MATCH($B7,'Základní list'!$A:$A,0),1))</f>
        <v>860</v>
      </c>
      <c r="E7" s="53">
        <f>INDEX('1. závod'!$A:$BI,$C7+5,INDEX('Základní list'!$B:$B,MATCH($B7,'Základní list'!$A:$A,0),1)+2)</f>
        <v>3</v>
      </c>
      <c r="F7" s="84" t="str">
        <f>INDEX('1. závod'!$A:$BI,$C7+5,INDEX('Základní list'!$B:$B,MATCH($B7,'Základní list'!$A:$A,0),1)-2)</f>
        <v>Plachý Vladimír</v>
      </c>
      <c r="G7" s="82" t="str">
        <f>INDEX('1. závod'!$A:$BI,$C7+5,INDEX('Základní list'!$B:$B,MATCH($B7,'Základní list'!$A:$A,0),1)-1)</f>
        <v>GB Fishing sport Team - SEMA</v>
      </c>
      <c r="H7" s="50" t="s">
        <v>17</v>
      </c>
      <c r="I7" s="50">
        <v>3</v>
      </c>
      <c r="J7" s="104">
        <f>INDEX('2. závod'!$A:$BI,$I7+5,INDEX('Základní list'!$B:$B,MATCH($H7,'Základní list'!$A:$A,0),1))</f>
        <v>2750</v>
      </c>
      <c r="K7" s="53">
        <f>INDEX('2. závod'!$A:$BI,$I7+5,INDEX('Základní list'!$B:$B,MATCH($H7,'Základní list'!$A:$A,0),1)+2)</f>
        <v>5</v>
      </c>
      <c r="L7" s="84" t="str">
        <f>INDEX('2. závod'!$A:$BI,$I7+5,INDEX('Základní list'!$B:$B,MATCH($H7,'Základní list'!$A:$A,0),1)-2)</f>
        <v>Pelíšek František</v>
      </c>
      <c r="M7" s="82" t="str">
        <f>INDEX('2. závod'!$A:$BI,$I7+5,INDEX('Základní list'!$B:$B,MATCH($H7,'Základní list'!$A:$A,0),1)-1)</f>
        <v>K&amp;K Servis Feeder Team Carpio</v>
      </c>
    </row>
    <row r="8" spans="1:13" ht="31.5" customHeight="1">
      <c r="A8" s="52">
        <v>4</v>
      </c>
      <c r="B8" s="50" t="s">
        <v>17</v>
      </c>
      <c r="C8" s="50">
        <v>4</v>
      </c>
      <c r="D8" s="104">
        <f>INDEX('1. závod'!$A:$BI,$C8+5,INDEX('Základní list'!$B:$B,MATCH($B8,'Základní list'!$A:$A,0),1))</f>
        <v>450</v>
      </c>
      <c r="E8" s="53">
        <f>INDEX('1. závod'!$A:$BI,$C8+5,INDEX('Základní list'!$B:$B,MATCH($B8,'Základní list'!$A:$A,0),1)+2)</f>
        <v>5</v>
      </c>
      <c r="F8" s="84" t="str">
        <f>INDEX('1. závod'!$A:$BI,$C8+5,INDEX('Základní list'!$B:$B,MATCH($B8,'Základní list'!$A:$A,0),1)-2)</f>
        <v>Pop Miroslav</v>
      </c>
      <c r="G8" s="82" t="str">
        <f>INDEX('1. závod'!$A:$BI,$C8+5,INDEX('Základní list'!$B:$B,MATCH($B8,'Základní list'!$A:$A,0),1)-1)</f>
        <v>FEEDER TEAM Znojmo</v>
      </c>
      <c r="H8" s="50" t="s">
        <v>17</v>
      </c>
      <c r="I8" s="50">
        <v>4</v>
      </c>
      <c r="J8" s="104">
        <f>INDEX('2. závod'!$A:$BI,$I8+5,INDEX('Základní list'!$B:$B,MATCH($H8,'Základní list'!$A:$A,0),1))</f>
        <v>1070</v>
      </c>
      <c r="K8" s="53">
        <f>INDEX('2. závod'!$A:$BI,$I8+5,INDEX('Základní list'!$B:$B,MATCH($H8,'Základní list'!$A:$A,0),1)+2)</f>
        <v>7</v>
      </c>
      <c r="L8" s="84" t="str">
        <f>INDEX('2. závod'!$A:$BI,$I8+5,INDEX('Základní list'!$B:$B,MATCH($H8,'Základní list'!$A:$A,0),1)-2)</f>
        <v>Babica Ladislav</v>
      </c>
      <c r="M8" s="82" t="str">
        <f>INDEX('2. závod'!$A:$BI,$I8+5,INDEX('Základní list'!$B:$B,MATCH($H8,'Základní list'!$A:$A,0),1)-1)</f>
        <v>RC Karasi Olomouc</v>
      </c>
    </row>
    <row r="9" spans="1:13" ht="31.5" customHeight="1">
      <c r="A9" s="52">
        <v>5</v>
      </c>
      <c r="B9" s="50" t="s">
        <v>17</v>
      </c>
      <c r="C9" s="50">
        <v>5</v>
      </c>
      <c r="D9" s="104">
        <f>INDEX('1. závod'!$A:$BI,$C9+5,INDEX('Základní list'!$B:$B,MATCH($B9,'Základní list'!$A:$A,0),1))</f>
        <v>300</v>
      </c>
      <c r="E9" s="53">
        <f>INDEX('1. závod'!$A:$BI,$C9+5,INDEX('Základní list'!$B:$B,MATCH($B9,'Základní list'!$A:$A,0),1)+2)</f>
        <v>6</v>
      </c>
      <c r="F9" s="84" t="str">
        <f>INDEX('1. závod'!$A:$BI,$C9+5,INDEX('Základní list'!$B:$B,MATCH($B9,'Základní list'!$A:$A,0),1)-2)</f>
        <v>Novák Martin</v>
      </c>
      <c r="G9" s="82" t="str">
        <f>INDEX('1. závod'!$A:$BI,$C9+5,INDEX('Základní list'!$B:$B,MATCH($B9,'Základní list'!$A:$A,0),1)-1)</f>
        <v>GOOD MIX TEAM Hranice</v>
      </c>
      <c r="H9" s="50" t="s">
        <v>17</v>
      </c>
      <c r="I9" s="50">
        <v>5</v>
      </c>
      <c r="J9" s="104">
        <f>INDEX('2. závod'!$A:$BI,$I9+5,INDEX('Základní list'!$B:$B,MATCH($H9,'Základní list'!$A:$A,0),1))</f>
        <v>270</v>
      </c>
      <c r="K9" s="53">
        <f>INDEX('2. závod'!$A:$BI,$I9+5,INDEX('Základní list'!$B:$B,MATCH($H9,'Základní list'!$A:$A,0),1)+2)</f>
        <v>12</v>
      </c>
      <c r="L9" s="84" t="str">
        <f>INDEX('2. závod'!$A:$BI,$I9+5,INDEX('Základní list'!$B:$B,MATCH($H9,'Základní list'!$A:$A,0),1)-2)</f>
        <v>Hlína Václav</v>
      </c>
      <c r="M9" s="82" t="str">
        <f>INDEX('2. závod'!$A:$BI,$I9+5,INDEX('Základní list'!$B:$B,MATCH($H9,'Základní list'!$A:$A,0),1)-1)</f>
        <v>ÚSMP ČRS-MO Braník</v>
      </c>
    </row>
    <row r="10" spans="1:13" ht="31.5" customHeight="1">
      <c r="A10" s="52">
        <v>6</v>
      </c>
      <c r="B10" s="50" t="s">
        <v>17</v>
      </c>
      <c r="C10" s="50">
        <v>6</v>
      </c>
      <c r="D10" s="104">
        <f>INDEX('1. závod'!$A:$BI,$C10+5,INDEX('Základní list'!$B:$B,MATCH($B10,'Základní list'!$A:$A,0),1))</f>
        <v>110</v>
      </c>
      <c r="E10" s="53">
        <f>INDEX('1. závod'!$A:$BI,$C10+5,INDEX('Základní list'!$B:$B,MATCH($B10,'Základní list'!$A:$A,0),1)+2)</f>
        <v>11</v>
      </c>
      <c r="F10" s="84" t="str">
        <f>INDEX('1. závod'!$A:$BI,$C10+5,INDEX('Základní list'!$B:$B,MATCH($B10,'Základní list'!$A:$A,0),1)-2)</f>
        <v>Literová Barbora</v>
      </c>
      <c r="G10" s="82" t="str">
        <f>INDEX('1. závod'!$A:$BI,$C10+5,INDEX('Základní list'!$B:$B,MATCH($B10,'Základní list'!$A:$A,0),1)-1)</f>
        <v>LADY´S Feeder Team</v>
      </c>
      <c r="H10" s="50" t="s">
        <v>17</v>
      </c>
      <c r="I10" s="50">
        <v>6</v>
      </c>
      <c r="J10" s="104">
        <f>INDEX('2. závod'!$A:$BI,$I10+5,INDEX('Základní list'!$B:$B,MATCH($H10,'Základní list'!$A:$A,0),1))</f>
        <v>550</v>
      </c>
      <c r="K10" s="53">
        <f>INDEX('2. závod'!$A:$BI,$I10+5,INDEX('Základní list'!$B:$B,MATCH($H10,'Základní list'!$A:$A,0),1)+2)</f>
        <v>11</v>
      </c>
      <c r="L10" s="84" t="str">
        <f>INDEX('2. závod'!$A:$BI,$I10+5,INDEX('Základní list'!$B:$B,MATCH($H10,'Základní list'!$A:$A,0),1)-2)</f>
        <v>Šajerman Vladimír</v>
      </c>
      <c r="M10" s="82" t="str">
        <f>INDEX('2. závod'!$A:$BI,$I10+5,INDEX('Základní list'!$B:$B,MATCH($H10,'Základní list'!$A:$A,0),1)-1)</f>
        <v>KS FISH TEAM</v>
      </c>
    </row>
    <row r="11" spans="1:13" ht="31.5" customHeight="1">
      <c r="A11" s="52">
        <v>7</v>
      </c>
      <c r="B11" s="50" t="s">
        <v>17</v>
      </c>
      <c r="C11" s="50">
        <v>7</v>
      </c>
      <c r="D11" s="104">
        <f>INDEX('1. závod'!$A:$BI,$C11+5,INDEX('Základní list'!$B:$B,MATCH($B11,'Základní list'!$A:$A,0),1))</f>
        <v>60</v>
      </c>
      <c r="E11" s="53">
        <f>INDEX('1. závod'!$A:$BI,$C11+5,INDEX('Základní list'!$B:$B,MATCH($B11,'Základní list'!$A:$A,0),1)+2)</f>
        <v>12</v>
      </c>
      <c r="F11" s="84" t="str">
        <f>INDEX('1. závod'!$A:$BI,$C11+5,INDEX('Základní list'!$B:$B,MATCH($B11,'Základní list'!$A:$A,0),1)-2)</f>
        <v>Šimek Ladislav</v>
      </c>
      <c r="G11" s="82" t="str">
        <f>INDEX('1. závod'!$A:$BI,$C11+5,INDEX('Základní list'!$B:$B,MATCH($B11,'Základní list'!$A:$A,0),1)-1)</f>
        <v>RC Karasi Olomouc</v>
      </c>
      <c r="H11" s="50" t="s">
        <v>17</v>
      </c>
      <c r="I11" s="50">
        <v>7</v>
      </c>
      <c r="J11" s="104">
        <f>INDEX('2. závod'!$A:$BI,$I11+5,INDEX('Základní list'!$B:$B,MATCH($H11,'Základní list'!$A:$A,0),1))</f>
        <v>1760</v>
      </c>
      <c r="K11" s="53">
        <f>INDEX('2. závod'!$A:$BI,$I11+5,INDEX('Základní list'!$B:$B,MATCH($H11,'Základní list'!$A:$A,0),1)+2)</f>
        <v>6</v>
      </c>
      <c r="L11" s="84" t="str">
        <f>INDEX('2. závod'!$A:$BI,$I11+5,INDEX('Základní list'!$B:$B,MATCH($H11,'Základní list'!$A:$A,0),1)-2)</f>
        <v>Dorotík Tomáš</v>
      </c>
      <c r="M11" s="82" t="str">
        <f>INDEX('2. závod'!$A:$BI,$I11+5,INDEX('Základní list'!$B:$B,MATCH($H11,'Základní list'!$A:$A,0),1)-1)</f>
        <v>MILO Feeder Team</v>
      </c>
    </row>
    <row r="12" spans="1:13" ht="31.5" customHeight="1">
      <c r="A12" s="52">
        <v>8</v>
      </c>
      <c r="B12" s="50" t="s">
        <v>17</v>
      </c>
      <c r="C12" s="50">
        <v>8</v>
      </c>
      <c r="D12" s="104">
        <f>INDEX('1. závod'!$A:$BI,$C12+5,INDEX('Základní list'!$B:$B,MATCH($B12,'Základní list'!$A:$A,0),1))</f>
        <v>230</v>
      </c>
      <c r="E12" s="53">
        <f>INDEX('1. závod'!$A:$BI,$C12+5,INDEX('Základní list'!$B:$B,MATCH($B12,'Základní list'!$A:$A,0),1)+2)</f>
        <v>7.5</v>
      </c>
      <c r="F12" s="84" t="str">
        <f>INDEX('1. závod'!$A:$BI,$C12+5,INDEX('Základní list'!$B:$B,MATCH($B12,'Základní list'!$A:$A,0),1)-2)</f>
        <v>Kasl Luboš</v>
      </c>
      <c r="G12" s="82" t="str">
        <f>INDEX('1. závod'!$A:$BI,$C12+5,INDEX('Základní list'!$B:$B,MATCH($B12,'Základní list'!$A:$A,0),1)-1)</f>
        <v>LOVCI 007</v>
      </c>
      <c r="H12" s="50" t="s">
        <v>17</v>
      </c>
      <c r="I12" s="50">
        <v>8</v>
      </c>
      <c r="J12" s="104">
        <f>INDEX('2. závod'!$A:$BI,$I12+5,INDEX('Základní list'!$B:$B,MATCH($H12,'Základní list'!$A:$A,0),1))</f>
        <v>670</v>
      </c>
      <c r="K12" s="53">
        <f>INDEX('2. závod'!$A:$BI,$I12+5,INDEX('Základní list'!$B:$B,MATCH($H12,'Základní list'!$A:$A,0),1)+2)</f>
        <v>10</v>
      </c>
      <c r="L12" s="84" t="str">
        <f>INDEX('2. závod'!$A:$BI,$I12+5,INDEX('Základní list'!$B:$B,MATCH($H12,'Základní list'!$A:$A,0),1)-2)</f>
        <v>Podrápský Petr</v>
      </c>
      <c r="M12" s="82" t="str">
        <f>INDEX('2. závod'!$A:$BI,$I12+5,INDEX('Základní list'!$B:$B,MATCH($H12,'Základní list'!$A:$A,0),1)-1)</f>
        <v>LOVCI 007</v>
      </c>
    </row>
    <row r="13" spans="1:13" ht="31.5" customHeight="1">
      <c r="A13" s="52">
        <v>9</v>
      </c>
      <c r="B13" s="50" t="s">
        <v>17</v>
      </c>
      <c r="C13" s="50">
        <v>9</v>
      </c>
      <c r="D13" s="104">
        <f>INDEX('1. závod'!$A:$BI,$C13+5,INDEX('Základní list'!$B:$B,MATCH($B13,'Základní list'!$A:$A,0),1))</f>
        <v>120</v>
      </c>
      <c r="E13" s="53">
        <f>INDEX('1. závod'!$A:$BI,$C13+5,INDEX('Základní list'!$B:$B,MATCH($B13,'Základní list'!$A:$A,0),1)+2)</f>
        <v>10</v>
      </c>
      <c r="F13" s="84" t="str">
        <f>INDEX('1. závod'!$A:$BI,$C13+5,INDEX('Základní list'!$B:$B,MATCH($B13,'Základní list'!$A:$A,0),1)-2)</f>
        <v>Koubek František</v>
      </c>
      <c r="G13" s="82" t="str">
        <f>INDEX('1. závod'!$A:$BI,$C13+5,INDEX('Základní list'!$B:$B,MATCH($B13,'Základní list'!$A:$A,0),1)-1)</f>
        <v>MIDDY FEEDER TEAM</v>
      </c>
      <c r="H13" s="50" t="s">
        <v>17</v>
      </c>
      <c r="I13" s="50">
        <v>9</v>
      </c>
      <c r="J13" s="104">
        <f>INDEX('2. závod'!$A:$BI,$I13+5,INDEX('Základní list'!$B:$B,MATCH($H13,'Základní list'!$A:$A,0),1))</f>
        <v>3160</v>
      </c>
      <c r="K13" s="53">
        <f>INDEX('2. závod'!$A:$BI,$I13+5,INDEX('Základní list'!$B:$B,MATCH($H13,'Základní list'!$A:$A,0),1)+2)</f>
        <v>3</v>
      </c>
      <c r="L13" s="84" t="str">
        <f>INDEX('2. závod'!$A:$BI,$I13+5,INDEX('Základní list'!$B:$B,MATCH($H13,'Základní list'!$A:$A,0),1)-2)</f>
        <v>Ouředníček Jan</v>
      </c>
      <c r="M13" s="82" t="str">
        <f>INDEX('2. závod'!$A:$BI,$I13+5,INDEX('Základní list'!$B:$B,MATCH($H13,'Základní list'!$A:$A,0),1)-1)</f>
        <v>MIVARDI FEEDER TEAM</v>
      </c>
    </row>
    <row r="14" spans="1:13" ht="31.5" customHeight="1">
      <c r="A14" s="52">
        <v>10</v>
      </c>
      <c r="B14" s="50" t="s">
        <v>17</v>
      </c>
      <c r="C14" s="50">
        <v>10</v>
      </c>
      <c r="D14" s="104">
        <f>INDEX('1. závod'!$A:$BI,$C14+5,INDEX('Základní list'!$B:$B,MATCH($B14,'Základní list'!$A:$A,0),1))</f>
        <v>230</v>
      </c>
      <c r="E14" s="53">
        <f>INDEX('1. závod'!$A:$BI,$C14+5,INDEX('Základní list'!$B:$B,MATCH($B14,'Základní list'!$A:$A,0),1)+2)</f>
        <v>7.5</v>
      </c>
      <c r="F14" s="84" t="str">
        <f>INDEX('1. závod'!$A:$BI,$C14+5,INDEX('Základní list'!$B:$B,MATCH($B14,'Základní list'!$A:$A,0),1)-2)</f>
        <v>Bartoň Roman</v>
      </c>
      <c r="G14" s="82" t="str">
        <f>INDEX('1. závod'!$A:$BI,$C14+5,INDEX('Základní list'!$B:$B,MATCH($B14,'Základní list'!$A:$A,0),1)-1)</f>
        <v>RUP Ignesti Feeder Team</v>
      </c>
      <c r="H14" s="50" t="s">
        <v>17</v>
      </c>
      <c r="I14" s="50">
        <v>10</v>
      </c>
      <c r="J14" s="104">
        <f>INDEX('2. závod'!$A:$BI,$I14+5,INDEX('Základní list'!$B:$B,MATCH($H14,'Základní list'!$A:$A,0),1))</f>
        <v>2830</v>
      </c>
      <c r="K14" s="53">
        <f>INDEX('2. závod'!$A:$BI,$I14+5,INDEX('Základní list'!$B:$B,MATCH($H14,'Základní list'!$A:$A,0),1)+2)</f>
        <v>4</v>
      </c>
      <c r="L14" s="84" t="str">
        <f>INDEX('2. závod'!$A:$BI,$I14+5,INDEX('Základní list'!$B:$B,MATCH($H14,'Základní list'!$A:$A,0),1)-2)</f>
        <v>Schwach Petr</v>
      </c>
      <c r="M14" s="82" t="str">
        <f>INDEX('2. závod'!$A:$BI,$I14+5,INDEX('Základní list'!$B:$B,MATCH($H14,'Základní list'!$A:$A,0),1)-1)</f>
        <v>Brazilci Feeder Team COLMIC</v>
      </c>
    </row>
    <row r="15" spans="1:13" ht="31.5" customHeight="1">
      <c r="A15" s="52">
        <v>11</v>
      </c>
      <c r="B15" s="50" t="s">
        <v>17</v>
      </c>
      <c r="C15" s="50">
        <v>11</v>
      </c>
      <c r="D15" s="104">
        <f>INDEX('1. závod'!$A:$BI,$C15+5,INDEX('Základní list'!$B:$B,MATCH($B15,'Základní list'!$A:$A,0),1))</f>
        <v>0</v>
      </c>
      <c r="E15" s="53">
        <f>INDEX('1. závod'!$A:$BI,$C15+5,INDEX('Základní list'!$B:$B,MATCH($B15,'Základní list'!$A:$A,0),1)+2)</f>
        <v>13</v>
      </c>
      <c r="F15" s="84" t="str">
        <f>INDEX('1. závod'!$A:$BI,$C15+5,INDEX('Základní list'!$B:$B,MATCH($B15,'Základní list'!$A:$A,0),1)-2)</f>
        <v>Bruner Václav</v>
      </c>
      <c r="G15" s="82" t="str">
        <f>INDEX('1. závod'!$A:$BI,$C15+5,INDEX('Základní list'!$B:$B,MATCH($B15,'Základní list'!$A:$A,0),1)-1)</f>
        <v>Traper Feeder Team Bombeři</v>
      </c>
      <c r="H15" s="50" t="s">
        <v>17</v>
      </c>
      <c r="I15" s="50">
        <v>11</v>
      </c>
      <c r="J15" s="104">
        <f>INDEX('2. závod'!$A:$BI,$I15+5,INDEX('Základní list'!$B:$B,MATCH($H15,'Základní list'!$A:$A,0),1))</f>
        <v>800</v>
      </c>
      <c r="K15" s="53">
        <f>INDEX('2. závod'!$A:$BI,$I15+5,INDEX('Základní list'!$B:$B,MATCH($H15,'Základní list'!$A:$A,0),1)+2)</f>
        <v>9</v>
      </c>
      <c r="L15" s="84" t="str">
        <f>INDEX('2. závod'!$A:$BI,$I15+5,INDEX('Základní list'!$B:$B,MATCH($H15,'Základní list'!$A:$A,0),1)-2)</f>
        <v>Douša Jan</v>
      </c>
      <c r="M15" s="82" t="str">
        <f>INDEX('2. závod'!$A:$BI,$I15+5,INDEX('Základní list'!$B:$B,MATCH($H15,'Základní list'!$A:$A,0),1)-1)</f>
        <v>Kukající vlci FEEDER TEAM</v>
      </c>
    </row>
    <row r="16" spans="1:13" ht="31.5" customHeight="1">
      <c r="A16" s="52">
        <v>12</v>
      </c>
      <c r="B16" s="50" t="s">
        <v>17</v>
      </c>
      <c r="C16" s="50">
        <v>12</v>
      </c>
      <c r="D16" s="104">
        <f>INDEX('1. závod'!$A:$BI,$C16+5,INDEX('Základní list'!$B:$B,MATCH($B16,'Základní list'!$A:$A,0),1))</f>
        <v>500</v>
      </c>
      <c r="E16" s="53">
        <f>INDEX('1. závod'!$A:$BI,$C16+5,INDEX('Základní list'!$B:$B,MATCH($B16,'Základní list'!$A:$A,0),1)+2)</f>
        <v>4</v>
      </c>
      <c r="F16" s="84" t="str">
        <f>INDEX('1. závod'!$A:$BI,$C16+5,INDEX('Základní list'!$B:$B,MATCH($B16,'Základní list'!$A:$A,0),1)-2)</f>
        <v>Srb Roman</v>
      </c>
      <c r="G16" s="82" t="str">
        <f>INDEX('1. závod'!$A:$BI,$C16+5,INDEX('Základní list'!$B:$B,MATCH($B16,'Základní list'!$A:$A,0),1)-1)</f>
        <v>RSK FeederKlub</v>
      </c>
      <c r="H16" s="50" t="s">
        <v>17</v>
      </c>
      <c r="I16" s="50">
        <v>12</v>
      </c>
      <c r="J16" s="104">
        <f>INDEX('2. závod'!$A:$BI,$I16+5,INDEX('Základní list'!$B:$B,MATCH($H16,'Základní list'!$A:$A,0),1))</f>
        <v>850</v>
      </c>
      <c r="K16" s="53">
        <f>INDEX('2. závod'!$A:$BI,$I16+5,INDEX('Základní list'!$B:$B,MATCH($H16,'Základní list'!$A:$A,0),1)+2)</f>
        <v>8</v>
      </c>
      <c r="L16" s="84" t="str">
        <f>INDEX('2. závod'!$A:$BI,$I16+5,INDEX('Základní list'!$B:$B,MATCH($H16,'Základní list'!$A:$A,0),1)-2)</f>
        <v>Jurka Jiří</v>
      </c>
      <c r="M16" s="82" t="str">
        <f>INDEX('2. závod'!$A:$BI,$I16+5,INDEX('Základní list'!$B:$B,MATCH($H16,'Základní list'!$A:$A,0),1)-1)</f>
        <v>GB Fishing sport Team - SEMA</v>
      </c>
    </row>
    <row r="17" spans="1:13" ht="31.5" customHeight="1">
      <c r="A17" s="52">
        <v>13</v>
      </c>
      <c r="B17" s="50" t="s">
        <v>17</v>
      </c>
      <c r="C17" s="50">
        <v>13</v>
      </c>
      <c r="D17" s="104">
        <f>INDEX('1. závod'!$A:$BI,$C17+5,INDEX('Základní list'!$B:$B,MATCH($B17,'Základní list'!$A:$A,0),1))</f>
        <v>1045</v>
      </c>
      <c r="E17" s="53">
        <f>INDEX('1. závod'!$A:$BI,$C17+5,INDEX('Základní list'!$B:$B,MATCH($B17,'Základní list'!$A:$A,0),1)+2)</f>
        <v>2</v>
      </c>
      <c r="F17" s="84" t="str">
        <f>INDEX('1. závod'!$A:$BI,$C17+5,INDEX('Základní list'!$B:$B,MATCH($B17,'Základní list'!$A:$A,0),1)-2)</f>
        <v>Juřík Milan</v>
      </c>
      <c r="G17" s="82" t="str">
        <f>INDEX('1. závod'!$A:$BI,$C17+5,INDEX('Základní list'!$B:$B,MATCH($B17,'Základní list'!$A:$A,0),1)-1)</f>
        <v>FAPS Feeder Team</v>
      </c>
      <c r="H17" s="50" t="s">
        <v>17</v>
      </c>
      <c r="I17" s="50">
        <v>13</v>
      </c>
      <c r="J17" s="104">
        <f>INDEX('2. závod'!$A:$BI,$I17+5,INDEX('Základní list'!$B:$B,MATCH($H17,'Základní list'!$A:$A,0),1))</f>
        <v>10750</v>
      </c>
      <c r="K17" s="53">
        <f>INDEX('2. závod'!$A:$BI,$I17+5,INDEX('Základní list'!$B:$B,MATCH($H17,'Základní list'!$A:$A,0),1)+2)</f>
        <v>2</v>
      </c>
      <c r="L17" s="84" t="str">
        <f>INDEX('2. závod'!$A:$BI,$I17+5,INDEX('Základní list'!$B:$B,MATCH($H17,'Základní list'!$A:$A,0),1)-2)</f>
        <v>Tóth Petr</v>
      </c>
      <c r="M17" s="82" t="str">
        <f>INDEX('2. závod'!$A:$BI,$I17+5,INDEX('Základní list'!$B:$B,MATCH($H17,'Základní list'!$A:$A,0),1)-1)</f>
        <v>F-1 Karlovy Vary</v>
      </c>
    </row>
    <row r="18" spans="1:13" ht="31.5" customHeight="1">
      <c r="A18" s="52">
        <v>14</v>
      </c>
      <c r="B18" s="50" t="s">
        <v>17</v>
      </c>
      <c r="C18" s="50">
        <v>14</v>
      </c>
      <c r="D18" s="104">
        <f>INDEX('1. závod'!$A:$BI,$C18+5,INDEX('Základní list'!$B:$B,MATCH($B18,'Základní list'!$A:$A,0),1))</f>
        <v>0</v>
      </c>
      <c r="E18" s="53">
        <f>INDEX('1. závod'!$A:$BI,$C18+5,INDEX('Základní list'!$B:$B,MATCH($B18,'Základní list'!$A:$A,0),1)+2)</f>
      </c>
      <c r="F18" s="84">
        <f>INDEX('1. závod'!$A:$BI,$C18+5,INDEX('Základní list'!$B:$B,MATCH($B18,'Základní list'!$A:$A,0),1)-2)</f>
      </c>
      <c r="G18" s="82">
        <f>INDEX('1. závod'!$A:$BI,$C18+5,INDEX('Základní list'!$B:$B,MATCH($B18,'Základní list'!$A:$A,0),1)-1)</f>
      </c>
      <c r="H18" s="50" t="s">
        <v>17</v>
      </c>
      <c r="I18" s="50">
        <v>14</v>
      </c>
      <c r="J18" s="104">
        <f>INDEX('2. závod'!$A:$BI,$I18+5,INDEX('Základní list'!$B:$B,MATCH($H18,'Základní list'!$A:$A,0),1))</f>
        <v>0</v>
      </c>
      <c r="K18" s="53">
        <f>INDEX('2. závod'!$A:$BI,$I18+5,INDEX('Základní list'!$B:$B,MATCH($H18,'Základní list'!$A:$A,0),1)+2)</f>
      </c>
      <c r="L18" s="84">
        <f>INDEX('2. závod'!$A:$BI,$I18+5,INDEX('Základní list'!$B:$B,MATCH($H18,'Základní list'!$A:$A,0),1)-2)</f>
      </c>
      <c r="M18" s="82">
        <f>INDEX('2. závod'!$A:$BI,$I18+5,INDEX('Základní list'!$B:$B,MATCH($H18,'Základní list'!$A:$A,0),1)-1)</f>
      </c>
    </row>
    <row r="19" spans="1:13" ht="31.5" customHeight="1">
      <c r="A19" s="52">
        <v>15</v>
      </c>
      <c r="B19" s="50" t="s">
        <v>17</v>
      </c>
      <c r="C19" s="50">
        <v>15</v>
      </c>
      <c r="D19" s="104">
        <f>INDEX('1. závod'!$A:$BI,$C19+5,INDEX('Základní list'!$B:$B,MATCH($B19,'Základní list'!$A:$A,0),1))</f>
        <v>0</v>
      </c>
      <c r="E19" s="53">
        <f>INDEX('1. závod'!$A:$BI,$C19+5,INDEX('Základní list'!$B:$B,MATCH($B19,'Základní list'!$A:$A,0),1)+2)</f>
      </c>
      <c r="F19" s="84">
        <f>INDEX('1. závod'!$A:$BI,$C19+5,INDEX('Základní list'!$B:$B,MATCH($B19,'Základní list'!$A:$A,0),1)-2)</f>
      </c>
      <c r="G19" s="82">
        <f>INDEX('1. závod'!$A:$BI,$C19+5,INDEX('Základní list'!$B:$B,MATCH($B19,'Základní list'!$A:$A,0),1)-1)</f>
      </c>
      <c r="H19" s="50" t="s">
        <v>17</v>
      </c>
      <c r="I19" s="50">
        <v>15</v>
      </c>
      <c r="J19" s="104">
        <f>INDEX('2. závod'!$A:$BI,$I19+5,INDEX('Základní list'!$B:$B,MATCH($H19,'Základní list'!$A:$A,0),1))</f>
        <v>0</v>
      </c>
      <c r="K19" s="53">
        <f>INDEX('2. závod'!$A:$BI,$I19+5,INDEX('Základní list'!$B:$B,MATCH($H19,'Základní list'!$A:$A,0),1)+2)</f>
      </c>
      <c r="L19" s="84">
        <f>INDEX('2. závod'!$A:$BI,$I19+5,INDEX('Základní list'!$B:$B,MATCH($H19,'Základní list'!$A:$A,0),1)-2)</f>
      </c>
      <c r="M19" s="82">
        <f>INDEX('2. závod'!$A:$BI,$I19+5,INDEX('Základní list'!$B:$B,MATCH($H19,'Základní list'!$A:$A,0),1)-1)</f>
      </c>
    </row>
    <row r="20" spans="1:13" ht="31.5" customHeight="1">
      <c r="A20" s="52">
        <v>16</v>
      </c>
      <c r="B20" s="50" t="s">
        <v>42</v>
      </c>
      <c r="C20" s="50">
        <v>1</v>
      </c>
      <c r="D20" s="104">
        <f>INDEX('1. závod'!$A:$BI,$C20+5,INDEX('Základní list'!$B:$B,MATCH($B20,'Základní list'!$A:$A,0),1))</f>
        <v>110</v>
      </c>
      <c r="E20" s="53">
        <f>INDEX('1. závod'!$A:$BI,$C20+5,INDEX('Základní list'!$B:$B,MATCH($B20,'Základní list'!$A:$A,0),1)+2)</f>
        <v>9.5</v>
      </c>
      <c r="F20" s="84" t="str">
        <f>INDEX('1. závod'!$A:$BI,$C20+5,INDEX('Základní list'!$B:$B,MATCH($B20,'Základní list'!$A:$A,0),1)-2)</f>
        <v>Panocha Josef</v>
      </c>
      <c r="G20" s="82" t="str">
        <f>INDEX('1. závod'!$A:$BI,$C20+5,INDEX('Základní list'!$B:$B,MATCH($B20,'Základní list'!$A:$A,0),1)-1)</f>
        <v>F-1 Karlovy Vary</v>
      </c>
      <c r="H20" s="50" t="s">
        <v>42</v>
      </c>
      <c r="I20" s="50">
        <v>1</v>
      </c>
      <c r="J20" s="104">
        <f>INDEX('2. závod'!$A:$BI,$I20+5,INDEX('Základní list'!$B:$B,MATCH($H20,'Základní list'!$A:$A,0),1))</f>
        <v>5880</v>
      </c>
      <c r="K20" s="53">
        <f>INDEX('2. závod'!$A:$BI,$I20+5,INDEX('Základní list'!$B:$B,MATCH($H20,'Základní list'!$A:$A,0),1)+2)</f>
        <v>2</v>
      </c>
      <c r="L20" s="84" t="str">
        <f>INDEX('2. závod'!$A:$BI,$I20+5,INDEX('Základní list'!$B:$B,MATCH($H20,'Základní list'!$A:$A,0),1)-2)</f>
        <v>Baranka Vladimír</v>
      </c>
      <c r="M20" s="82" t="str">
        <f>INDEX('2. závod'!$A:$BI,$I20+5,INDEX('Základní list'!$B:$B,MATCH($H20,'Základní list'!$A:$A,0),1)-1)</f>
        <v>Feeder Team Český Šternberk</v>
      </c>
    </row>
    <row r="21" spans="1:13" ht="31.5" customHeight="1">
      <c r="A21" s="52">
        <v>17</v>
      </c>
      <c r="B21" s="50" t="s">
        <v>42</v>
      </c>
      <c r="C21" s="50">
        <v>2</v>
      </c>
      <c r="D21" s="104">
        <f>INDEX('1. závod'!$A:$BI,$C21+5,INDEX('Základní list'!$B:$B,MATCH($B21,'Základní list'!$A:$A,0),1))</f>
        <v>170</v>
      </c>
      <c r="E21" s="53">
        <f>INDEX('1. závod'!$A:$BI,$C21+5,INDEX('Základní list'!$B:$B,MATCH($B21,'Základní list'!$A:$A,0),1)+2)</f>
        <v>8</v>
      </c>
      <c r="F21" s="84" t="str">
        <f>INDEX('1. závod'!$A:$BI,$C21+5,INDEX('Základní list'!$B:$B,MATCH($B21,'Základní list'!$A:$A,0),1)-2)</f>
        <v>Řehoř Michal</v>
      </c>
      <c r="G21" s="82" t="str">
        <f>INDEX('1. závod'!$A:$BI,$C21+5,INDEX('Základní list'!$B:$B,MATCH($B21,'Základní list'!$A:$A,0),1)-1)</f>
        <v>TINKA Feeder Mančaft</v>
      </c>
      <c r="H21" s="50" t="s">
        <v>42</v>
      </c>
      <c r="I21" s="50">
        <v>2</v>
      </c>
      <c r="J21" s="104">
        <f>INDEX('2. závod'!$A:$BI,$I21+5,INDEX('Základní list'!$B:$B,MATCH($H21,'Základní list'!$A:$A,0),1))</f>
        <v>3750</v>
      </c>
      <c r="K21" s="53">
        <f>INDEX('2. závod'!$A:$BI,$I21+5,INDEX('Základní list'!$B:$B,MATCH($H21,'Základní list'!$A:$A,0),1)+2)</f>
        <v>5</v>
      </c>
      <c r="L21" s="84" t="str">
        <f>INDEX('2. závod'!$A:$BI,$I21+5,INDEX('Základní list'!$B:$B,MATCH($H21,'Základní list'!$A:$A,0),1)-2)</f>
        <v>Koubek František</v>
      </c>
      <c r="M21" s="82" t="str">
        <f>INDEX('2. závod'!$A:$BI,$I21+5,INDEX('Základní list'!$B:$B,MATCH($H21,'Základní list'!$A:$A,0),1)-1)</f>
        <v>MIDDY FEEDER TEAM</v>
      </c>
    </row>
    <row r="22" spans="1:13" ht="31.5" customHeight="1">
      <c r="A22" s="52">
        <v>18</v>
      </c>
      <c r="B22" s="50" t="s">
        <v>42</v>
      </c>
      <c r="C22" s="50">
        <v>3</v>
      </c>
      <c r="D22" s="104">
        <f>INDEX('1. závod'!$A:$BI,$C22+5,INDEX('Základní list'!$B:$B,MATCH($B22,'Základní list'!$A:$A,0),1))</f>
        <v>530</v>
      </c>
      <c r="E22" s="53">
        <f>INDEX('1. závod'!$A:$BI,$C22+5,INDEX('Základní list'!$B:$B,MATCH($B22,'Základní list'!$A:$A,0),1)+2)</f>
        <v>4</v>
      </c>
      <c r="F22" s="84" t="str">
        <f>INDEX('1. závod'!$A:$BI,$C22+5,INDEX('Základní list'!$B:$B,MATCH($B22,'Základní list'!$A:$A,0),1)-2)</f>
        <v>Vinař René</v>
      </c>
      <c r="G22" s="82" t="str">
        <f>INDEX('1. závod'!$A:$BI,$C22+5,INDEX('Základní list'!$B:$B,MATCH($B22,'Základní list'!$A:$A,0),1)-1)</f>
        <v>K&amp;K Servis Feeder Team Carpio</v>
      </c>
      <c r="H22" s="50" t="s">
        <v>42</v>
      </c>
      <c r="I22" s="50">
        <v>3</v>
      </c>
      <c r="J22" s="104">
        <f>INDEX('2. závod'!$A:$BI,$I22+5,INDEX('Základní list'!$B:$B,MATCH($H22,'Základní list'!$A:$A,0),1))</f>
        <v>1210</v>
      </c>
      <c r="K22" s="53">
        <f>INDEX('2. závod'!$A:$BI,$I22+5,INDEX('Základní list'!$B:$B,MATCH($H22,'Základní list'!$A:$A,0),1)+2)</f>
        <v>9</v>
      </c>
      <c r="L22" s="84" t="str">
        <f>INDEX('2. závod'!$A:$BI,$I22+5,INDEX('Základní list'!$B:$B,MATCH($H22,'Základní list'!$A:$A,0),1)-2)</f>
        <v>Pop Miroslav</v>
      </c>
      <c r="M22" s="82" t="str">
        <f>INDEX('2. závod'!$A:$BI,$I22+5,INDEX('Základní list'!$B:$B,MATCH($H22,'Základní list'!$A:$A,0),1)-1)</f>
        <v>FEEDER TEAM Znojmo</v>
      </c>
    </row>
    <row r="23" spans="1:13" ht="31.5" customHeight="1">
      <c r="A23" s="52">
        <v>19</v>
      </c>
      <c r="B23" s="50" t="s">
        <v>42</v>
      </c>
      <c r="C23" s="50">
        <v>4</v>
      </c>
      <c r="D23" s="104">
        <f>INDEX('1. závod'!$A:$BI,$C23+5,INDEX('Základní list'!$B:$B,MATCH($B23,'Základní list'!$A:$A,0),1))</f>
        <v>1140</v>
      </c>
      <c r="E23" s="53">
        <f>INDEX('1. závod'!$A:$BI,$C23+5,INDEX('Základní list'!$B:$B,MATCH($B23,'Základní list'!$A:$A,0),1)+2)</f>
        <v>2</v>
      </c>
      <c r="F23" s="84" t="str">
        <f>INDEX('1. závod'!$A:$BI,$C23+5,INDEX('Základní list'!$B:$B,MATCH($B23,'Základní list'!$A:$A,0),1)-2)</f>
        <v>Andrýsek Petr</v>
      </c>
      <c r="G23" s="82" t="str">
        <f>INDEX('1. závod'!$A:$BI,$C23+5,INDEX('Základní list'!$B:$B,MATCH($B23,'Základní list'!$A:$A,0),1)-1)</f>
        <v>VITALITA Ostrava</v>
      </c>
      <c r="H23" s="50" t="s">
        <v>42</v>
      </c>
      <c r="I23" s="50">
        <v>4</v>
      </c>
      <c r="J23" s="104">
        <f>INDEX('2. závod'!$A:$BI,$I23+5,INDEX('Základní list'!$B:$B,MATCH($H23,'Základní list'!$A:$A,0),1))</f>
        <v>5000</v>
      </c>
      <c r="K23" s="53">
        <f>INDEX('2. závod'!$A:$BI,$I23+5,INDEX('Základní list'!$B:$B,MATCH($H23,'Základní list'!$A:$A,0),1)+2)</f>
        <v>4</v>
      </c>
      <c r="L23" s="84" t="str">
        <f>INDEX('2. závod'!$A:$BI,$I23+5,INDEX('Základní list'!$B:$B,MATCH($H23,'Základní list'!$A:$A,0),1)-2)</f>
        <v>Lacina David</v>
      </c>
      <c r="M23" s="82" t="str">
        <f>INDEX('2. závod'!$A:$BI,$I23+5,INDEX('Základní list'!$B:$B,MATCH($H23,'Základní list'!$A:$A,0),1)-1)</f>
        <v>Royal Bait Feeder Team</v>
      </c>
    </row>
    <row r="24" spans="1:13" ht="31.5" customHeight="1">
      <c r="A24" s="52">
        <v>20</v>
      </c>
      <c r="B24" s="50" t="s">
        <v>42</v>
      </c>
      <c r="C24" s="50">
        <v>5</v>
      </c>
      <c r="D24" s="104">
        <f>INDEX('1. závod'!$A:$BI,$C24+5,INDEX('Základní list'!$B:$B,MATCH($B24,'Základní list'!$A:$A,0),1))</f>
        <v>90</v>
      </c>
      <c r="E24" s="53">
        <f>INDEX('1. závod'!$A:$BI,$C24+5,INDEX('Základní list'!$B:$B,MATCH($B24,'Základní list'!$A:$A,0),1)+2)</f>
        <v>11.5</v>
      </c>
      <c r="F24" s="84" t="str">
        <f>INDEX('1. závod'!$A:$BI,$C24+5,INDEX('Základní list'!$B:$B,MATCH($B24,'Základní list'!$A:$A,0),1)-2)</f>
        <v>Kalenský Petr</v>
      </c>
      <c r="G24" s="82" t="str">
        <f>INDEX('1. závod'!$A:$BI,$C24+5,INDEX('Základní list'!$B:$B,MATCH($B24,'Základní list'!$A:$A,0),1)-1)</f>
        <v>KS FISH TEAM</v>
      </c>
      <c r="H24" s="50" t="s">
        <v>42</v>
      </c>
      <c r="I24" s="50">
        <v>5</v>
      </c>
      <c r="J24" s="104">
        <f>INDEX('2. závod'!$A:$BI,$I24+5,INDEX('Základní list'!$B:$B,MATCH($H24,'Základní list'!$A:$A,0),1))</f>
        <v>960</v>
      </c>
      <c r="K24" s="53">
        <f>INDEX('2. závod'!$A:$BI,$I24+5,INDEX('Základní list'!$B:$B,MATCH($H24,'Základní list'!$A:$A,0),1)+2)</f>
        <v>10</v>
      </c>
      <c r="L24" s="84" t="str">
        <f>INDEX('2. závod'!$A:$BI,$I24+5,INDEX('Základní list'!$B:$B,MATCH($H24,'Základní list'!$A:$A,0),1)-2)</f>
        <v>Jedlička Luboš</v>
      </c>
      <c r="M24" s="82" t="str">
        <f>INDEX('2. závod'!$A:$BI,$I24+5,INDEX('Základní list'!$B:$B,MATCH($H24,'Základní list'!$A:$A,0),1)-1)</f>
        <v>Azbestus CZ Feeder team</v>
      </c>
    </row>
    <row r="25" spans="1:13" ht="31.5" customHeight="1">
      <c r="A25" s="52">
        <v>21</v>
      </c>
      <c r="B25" s="50" t="s">
        <v>42</v>
      </c>
      <c r="C25" s="50">
        <v>6</v>
      </c>
      <c r="D25" s="104">
        <f>INDEX('1. závod'!$A:$BI,$C25+5,INDEX('Základní list'!$B:$B,MATCH($B25,'Základní list'!$A:$A,0),1))</f>
        <v>110</v>
      </c>
      <c r="E25" s="53">
        <f>INDEX('1. závod'!$A:$BI,$C25+5,INDEX('Základní list'!$B:$B,MATCH($B25,'Základní list'!$A:$A,0),1)+2)</f>
        <v>9.5</v>
      </c>
      <c r="F25" s="84" t="str">
        <f>INDEX('1. závod'!$A:$BI,$C25+5,INDEX('Základní list'!$B:$B,MATCH($B25,'Základní list'!$A:$A,0),1)-2)</f>
        <v>Šplíchal Daniel</v>
      </c>
      <c r="G25" s="82" t="str">
        <f>INDEX('1. závod'!$A:$BI,$C25+5,INDEX('Základní list'!$B:$B,MATCH($B25,'Základní list'!$A:$A,0),1)-1)</f>
        <v>Azbestus CZ Feeder team</v>
      </c>
      <c r="H25" s="50" t="s">
        <v>42</v>
      </c>
      <c r="I25" s="50">
        <v>6</v>
      </c>
      <c r="J25" s="104">
        <f>INDEX('2. závod'!$A:$BI,$I25+5,INDEX('Základní list'!$B:$B,MATCH($H25,'Základní list'!$A:$A,0),1))</f>
        <v>1420</v>
      </c>
      <c r="K25" s="53">
        <f>INDEX('2. závod'!$A:$BI,$I25+5,INDEX('Základní list'!$B:$B,MATCH($H25,'Základní list'!$A:$A,0),1)+2)</f>
        <v>7</v>
      </c>
      <c r="L25" s="84" t="str">
        <f>INDEX('2. závod'!$A:$BI,$I25+5,INDEX('Základní list'!$B:$B,MATCH($H25,'Základní list'!$A:$A,0),1)-2)</f>
        <v>Kos Petr</v>
      </c>
      <c r="M25" s="82" t="str">
        <f>INDEX('2. závod'!$A:$BI,$I25+5,INDEX('Základní list'!$B:$B,MATCH($H25,'Základní list'!$A:$A,0),1)-1)</f>
        <v>Traper Feeder Team Bombeři</v>
      </c>
    </row>
    <row r="26" spans="1:13" ht="31.5" customHeight="1">
      <c r="A26" s="52">
        <v>22</v>
      </c>
      <c r="B26" s="50" t="s">
        <v>42</v>
      </c>
      <c r="C26" s="50">
        <v>7</v>
      </c>
      <c r="D26" s="104">
        <f>INDEX('1. závod'!$A:$BI,$C26+5,INDEX('Základní list'!$B:$B,MATCH($B26,'Základní list'!$A:$A,0),1))</f>
        <v>90</v>
      </c>
      <c r="E26" s="53">
        <f>INDEX('1. závod'!$A:$BI,$C26+5,INDEX('Základní list'!$B:$B,MATCH($B26,'Základní list'!$A:$A,0),1)+2)</f>
        <v>11.5</v>
      </c>
      <c r="F26" s="84" t="str">
        <f>INDEX('1. závod'!$A:$BI,$C26+5,INDEX('Základní list'!$B:$B,MATCH($B26,'Základní list'!$A:$A,0),1)-2)</f>
        <v>Kukelka Tomáš</v>
      </c>
      <c r="G26" s="82" t="str">
        <f>INDEX('1. závod'!$A:$BI,$C26+5,INDEX('Základní list'!$B:$B,MATCH($B26,'Základní list'!$A:$A,0),1)-1)</f>
        <v>Black Bass</v>
      </c>
      <c r="H26" s="50" t="s">
        <v>42</v>
      </c>
      <c r="I26" s="50">
        <v>7</v>
      </c>
      <c r="J26" s="104">
        <f>INDEX('2. závod'!$A:$BI,$I26+5,INDEX('Základní list'!$B:$B,MATCH($H26,'Základní list'!$A:$A,0),1))</f>
        <v>670</v>
      </c>
      <c r="K26" s="53">
        <f>INDEX('2. závod'!$A:$BI,$I26+5,INDEX('Základní list'!$B:$B,MATCH($H26,'Základní list'!$A:$A,0),1)+2)</f>
        <v>12</v>
      </c>
      <c r="L26" s="84" t="str">
        <f>INDEX('2. závod'!$A:$BI,$I26+5,INDEX('Základní list'!$B:$B,MATCH($H26,'Základní list'!$A:$A,0),1)-2)</f>
        <v>Novák Martin</v>
      </c>
      <c r="M26" s="82" t="str">
        <f>INDEX('2. závod'!$A:$BI,$I26+5,INDEX('Základní list'!$B:$B,MATCH($H26,'Základní list'!$A:$A,0),1)-1)</f>
        <v>GOOD MIX TEAM Hranice</v>
      </c>
    </row>
    <row r="27" spans="1:13" ht="31.5" customHeight="1">
      <c r="A27" s="52">
        <v>23</v>
      </c>
      <c r="B27" s="50" t="s">
        <v>42</v>
      </c>
      <c r="C27" s="50">
        <v>8</v>
      </c>
      <c r="D27" s="104">
        <f>INDEX('1. závod'!$A:$BI,$C27+5,INDEX('Základní list'!$B:$B,MATCH($B27,'Základní list'!$A:$A,0),1))</f>
        <v>2350</v>
      </c>
      <c r="E27" s="53">
        <f>INDEX('1. závod'!$A:$BI,$C27+5,INDEX('Základní list'!$B:$B,MATCH($B27,'Základní list'!$A:$A,0),1)+2)</f>
        <v>1</v>
      </c>
      <c r="F27" s="84" t="str">
        <f>INDEX('1. závod'!$A:$BI,$C27+5,INDEX('Základní list'!$B:$B,MATCH($B27,'Základní list'!$A:$A,0),1)-2)</f>
        <v>Čéška Ladislav</v>
      </c>
      <c r="G27" s="82" t="str">
        <f>INDEX('1. závod'!$A:$BI,$C27+5,INDEX('Základní list'!$B:$B,MATCH($B27,'Základní list'!$A:$A,0),1)-1)</f>
        <v>Brazilci Feeder Team COLMIC</v>
      </c>
      <c r="H27" s="50" t="s">
        <v>42</v>
      </c>
      <c r="I27" s="50">
        <v>8</v>
      </c>
      <c r="J27" s="104">
        <f>INDEX('2. závod'!$A:$BI,$I27+5,INDEX('Základní list'!$B:$B,MATCH($H27,'Základní list'!$A:$A,0),1))</f>
        <v>6090</v>
      </c>
      <c r="K27" s="53">
        <f>INDEX('2. závod'!$A:$BI,$I27+5,INDEX('Základní list'!$B:$B,MATCH($H27,'Základní list'!$A:$A,0),1)+2)</f>
        <v>1</v>
      </c>
      <c r="L27" s="84" t="str">
        <f>INDEX('2. závod'!$A:$BI,$I27+5,INDEX('Základní list'!$B:$B,MATCH($H27,'Základní list'!$A:$A,0),1)-2)</f>
        <v>Srb Roman</v>
      </c>
      <c r="M27" s="82" t="str">
        <f>INDEX('2. závod'!$A:$BI,$I27+5,INDEX('Základní list'!$B:$B,MATCH($H27,'Základní list'!$A:$A,0),1)-1)</f>
        <v>RSK FeederKlub</v>
      </c>
    </row>
    <row r="28" spans="1:13" ht="31.5" customHeight="1">
      <c r="A28" s="52">
        <v>24</v>
      </c>
      <c r="B28" s="50" t="s">
        <v>42</v>
      </c>
      <c r="C28" s="50">
        <v>9</v>
      </c>
      <c r="D28" s="104">
        <f>INDEX('1. závod'!$A:$BI,$C28+5,INDEX('Základní list'!$B:$B,MATCH($B28,'Základní list'!$A:$A,0),1))</f>
        <v>500</v>
      </c>
      <c r="E28" s="53">
        <f>INDEX('1. závod'!$A:$BI,$C28+5,INDEX('Základní list'!$B:$B,MATCH($B28,'Základní list'!$A:$A,0),1)+2)</f>
        <v>5</v>
      </c>
      <c r="F28" s="84" t="str">
        <f>INDEX('1. závod'!$A:$BI,$C28+5,INDEX('Základní list'!$B:$B,MATCH($B28,'Základní list'!$A:$A,0),1)-2)</f>
        <v>Ouředníček Jiří</v>
      </c>
      <c r="G28" s="82" t="str">
        <f>INDEX('1. závod'!$A:$BI,$C28+5,INDEX('Základní list'!$B:$B,MATCH($B28,'Základní list'!$A:$A,0),1)-1)</f>
        <v>MIVARDI FEEDER TEAM</v>
      </c>
      <c r="H28" s="50" t="s">
        <v>42</v>
      </c>
      <c r="I28" s="50">
        <v>9</v>
      </c>
      <c r="J28" s="104">
        <f>INDEX('2. závod'!$A:$BI,$I28+5,INDEX('Základní list'!$B:$B,MATCH($H28,'Základní list'!$A:$A,0),1))</f>
        <v>5400</v>
      </c>
      <c r="K28" s="53">
        <f>INDEX('2. závod'!$A:$BI,$I28+5,INDEX('Základní list'!$B:$B,MATCH($H28,'Základní list'!$A:$A,0),1)+2)</f>
        <v>3</v>
      </c>
      <c r="L28" s="84" t="str">
        <f>INDEX('2. závod'!$A:$BI,$I28+5,INDEX('Základní list'!$B:$B,MATCH($H28,'Základní list'!$A:$A,0),1)-2)</f>
        <v>Bartoň Roman</v>
      </c>
      <c r="M28" s="82" t="str">
        <f>INDEX('2. závod'!$A:$BI,$I28+5,INDEX('Základní list'!$B:$B,MATCH($H28,'Základní list'!$A:$A,0),1)-1)</f>
        <v>RUP Ignesti Feeder Team</v>
      </c>
    </row>
    <row r="29" spans="1:13" ht="31.5" customHeight="1">
      <c r="A29" s="52">
        <v>25</v>
      </c>
      <c r="B29" s="50" t="s">
        <v>42</v>
      </c>
      <c r="C29" s="50">
        <v>10</v>
      </c>
      <c r="D29" s="104">
        <f>INDEX('1. závod'!$A:$BI,$C29+5,INDEX('Základní list'!$B:$B,MATCH($B29,'Základní list'!$A:$A,0),1))</f>
        <v>240</v>
      </c>
      <c r="E29" s="53">
        <f>INDEX('1. závod'!$A:$BI,$C29+5,INDEX('Základní list'!$B:$B,MATCH($B29,'Základní list'!$A:$A,0),1)+2)</f>
        <v>7</v>
      </c>
      <c r="F29" s="84" t="str">
        <f>INDEX('1. závod'!$A:$BI,$C29+5,INDEX('Základní list'!$B:$B,MATCH($B29,'Základní list'!$A:$A,0),1)-2)</f>
        <v>Vlček Zdeněk</v>
      </c>
      <c r="G29" s="82" t="str">
        <f>INDEX('1. závod'!$A:$BI,$C29+5,INDEX('Základní list'!$B:$B,MATCH($B29,'Základní list'!$A:$A,0),1)-1)</f>
        <v>Royal Bait Feeder Team</v>
      </c>
      <c r="H29" s="50" t="s">
        <v>42</v>
      </c>
      <c r="I29" s="50">
        <v>10</v>
      </c>
      <c r="J29" s="104">
        <f>INDEX('2. závod'!$A:$BI,$I29+5,INDEX('Základní list'!$B:$B,MATCH($H29,'Základní list'!$A:$A,0),1))</f>
        <v>1380</v>
      </c>
      <c r="K29" s="53">
        <f>INDEX('2. závod'!$A:$BI,$I29+5,INDEX('Základní list'!$B:$B,MATCH($H29,'Základní list'!$A:$A,0),1)+2)</f>
        <v>8</v>
      </c>
      <c r="L29" s="84" t="str">
        <f>INDEX('2. závod'!$A:$BI,$I29+5,INDEX('Základní list'!$B:$B,MATCH($H29,'Základní list'!$A:$A,0),1)-2)</f>
        <v>Řehoř Michal</v>
      </c>
      <c r="M29" s="82" t="str">
        <f>INDEX('2. závod'!$A:$BI,$I29+5,INDEX('Základní list'!$B:$B,MATCH($H29,'Základní list'!$A:$A,0),1)-1)</f>
        <v>TINKA Feeder Mančaft</v>
      </c>
    </row>
    <row r="30" spans="1:13" ht="31.5" customHeight="1">
      <c r="A30" s="52">
        <v>26</v>
      </c>
      <c r="B30" s="50" t="s">
        <v>42</v>
      </c>
      <c r="C30" s="50">
        <v>11</v>
      </c>
      <c r="D30" s="104">
        <f>INDEX('1. závod'!$A:$BI,$C30+5,INDEX('Základní list'!$B:$B,MATCH($B30,'Základní list'!$A:$A,0),1))</f>
        <v>0</v>
      </c>
      <c r="E30" s="53">
        <f>INDEX('1. závod'!$A:$BI,$C30+5,INDEX('Základní list'!$B:$B,MATCH($B30,'Základní list'!$A:$A,0),1)+2)</f>
        <v>13</v>
      </c>
      <c r="F30" s="84" t="str">
        <f>INDEX('1. závod'!$A:$BI,$C30+5,INDEX('Základní list'!$B:$B,MATCH($B30,'Základní list'!$A:$A,0),1)-2)</f>
        <v>Franc Tomáš</v>
      </c>
      <c r="G30" s="82" t="str">
        <f>INDEX('1. závod'!$A:$BI,$C30+5,INDEX('Základní list'!$B:$B,MATCH($B30,'Základní list'!$A:$A,0),1)-1)</f>
        <v>Kukající vlci FEEDER TEAM</v>
      </c>
      <c r="H30" s="50" t="s">
        <v>42</v>
      </c>
      <c r="I30" s="50">
        <v>11</v>
      </c>
      <c r="J30" s="104">
        <f>INDEX('2. závod'!$A:$BI,$I30+5,INDEX('Základní list'!$B:$B,MATCH($H30,'Základní list'!$A:$A,0),1))</f>
        <v>3430</v>
      </c>
      <c r="K30" s="53">
        <f>INDEX('2. závod'!$A:$BI,$I30+5,INDEX('Základní list'!$B:$B,MATCH($H30,'Základní list'!$A:$A,0),1)+2)</f>
        <v>6</v>
      </c>
      <c r="L30" s="84" t="str">
        <f>INDEX('2. závod'!$A:$BI,$I30+5,INDEX('Základní list'!$B:$B,MATCH($H30,'Základní list'!$A:$A,0),1)-2)</f>
        <v>Blaščikovič David</v>
      </c>
      <c r="M30" s="82" t="str">
        <f>INDEX('2. závod'!$A:$BI,$I30+5,INDEX('Základní list'!$B:$B,MATCH($H30,'Základní list'!$A:$A,0),1)-1)</f>
        <v>VITALITA Ostrava</v>
      </c>
    </row>
    <row r="31" spans="1:13" ht="31.5" customHeight="1">
      <c r="A31" s="52">
        <v>27</v>
      </c>
      <c r="B31" s="50" t="s">
        <v>42</v>
      </c>
      <c r="C31" s="50">
        <v>12</v>
      </c>
      <c r="D31" s="104">
        <f>INDEX('1. závod'!$A:$BI,$C31+5,INDEX('Základní list'!$B:$B,MATCH($B31,'Základní list'!$A:$A,0),1))</f>
        <v>1050</v>
      </c>
      <c r="E31" s="53">
        <f>INDEX('1. závod'!$A:$BI,$C31+5,INDEX('Základní list'!$B:$B,MATCH($B31,'Základní list'!$A:$A,0),1)+2)</f>
        <v>3</v>
      </c>
      <c r="F31" s="84" t="str">
        <f>INDEX('1. závod'!$A:$BI,$C31+5,INDEX('Základní list'!$B:$B,MATCH($B31,'Základní list'!$A:$A,0),1)-2)</f>
        <v>Štěpnička Milan</v>
      </c>
      <c r="G31" s="82" t="str">
        <f>INDEX('1. závod'!$A:$BI,$C31+5,INDEX('Základní list'!$B:$B,MATCH($B31,'Základní list'!$A:$A,0),1)-1)</f>
        <v>Feeder Team Český Šternberk</v>
      </c>
      <c r="H31" s="50" t="s">
        <v>42</v>
      </c>
      <c r="I31" s="50">
        <v>12</v>
      </c>
      <c r="J31" s="104">
        <f>INDEX('2. závod'!$A:$BI,$I31+5,INDEX('Základní list'!$B:$B,MATCH($H31,'Základní list'!$A:$A,0),1))</f>
        <v>710</v>
      </c>
      <c r="K31" s="53">
        <f>INDEX('2. závod'!$A:$BI,$I31+5,INDEX('Základní list'!$B:$B,MATCH($H31,'Základní list'!$A:$A,0),1)+2)</f>
        <v>11</v>
      </c>
      <c r="L31" s="84" t="str">
        <f>INDEX('2. závod'!$A:$BI,$I31+5,INDEX('Základní list'!$B:$B,MATCH($H31,'Základní list'!$A:$A,0),1)-2)</f>
        <v>Kukelka Tomáš</v>
      </c>
      <c r="M31" s="82" t="str">
        <f>INDEX('2. závod'!$A:$BI,$I31+5,INDEX('Základní list'!$B:$B,MATCH($H31,'Základní list'!$A:$A,0),1)-1)</f>
        <v>Black Bass</v>
      </c>
    </row>
    <row r="32" spans="1:13" ht="31.5" customHeight="1">
      <c r="A32" s="52">
        <v>28</v>
      </c>
      <c r="B32" s="50" t="s">
        <v>42</v>
      </c>
      <c r="C32" s="50">
        <v>13</v>
      </c>
      <c r="D32" s="104">
        <f>INDEX('1. závod'!$A:$BI,$C32+5,INDEX('Základní list'!$B:$B,MATCH($B32,'Základní list'!$A:$A,0),1))</f>
        <v>280</v>
      </c>
      <c r="E32" s="53">
        <f>INDEX('1. závod'!$A:$BI,$C32+5,INDEX('Základní list'!$B:$B,MATCH($B32,'Základní list'!$A:$A,0),1)+2)</f>
        <v>6</v>
      </c>
      <c r="F32" s="84" t="str">
        <f>INDEX('1. závod'!$A:$BI,$C32+5,INDEX('Základní list'!$B:$B,MATCH($B32,'Základní list'!$A:$A,0),1)-2)</f>
        <v>Jurka Jiří</v>
      </c>
      <c r="G32" s="82" t="str">
        <f>INDEX('1. závod'!$A:$BI,$C32+5,INDEX('Základní list'!$B:$B,MATCH($B32,'Základní list'!$A:$A,0),1)-1)</f>
        <v>GB Fishing sport Team - SEMA</v>
      </c>
      <c r="H32" s="50" t="s">
        <v>42</v>
      </c>
      <c r="I32" s="50">
        <v>13</v>
      </c>
      <c r="J32" s="104">
        <f>INDEX('2. závod'!$A:$BI,$I32+5,INDEX('Základní list'!$B:$B,MATCH($H32,'Základní list'!$A:$A,0),1))</f>
        <v>0</v>
      </c>
      <c r="K32" s="53">
        <f>INDEX('2. závod'!$A:$BI,$I32+5,INDEX('Základní list'!$B:$B,MATCH($H32,'Základní list'!$A:$A,0),1)+2)</f>
      </c>
      <c r="L32" s="84">
        <f>INDEX('2. závod'!$A:$BI,$I32+5,INDEX('Základní list'!$B:$B,MATCH($H32,'Základní list'!$A:$A,0),1)-2)</f>
      </c>
      <c r="M32" s="82">
        <f>INDEX('2. závod'!$A:$BI,$I32+5,INDEX('Základní list'!$B:$B,MATCH($H32,'Základní list'!$A:$A,0),1)-1)</f>
      </c>
    </row>
    <row r="33" spans="1:13" ht="31.5" customHeight="1">
      <c r="A33" s="52">
        <v>29</v>
      </c>
      <c r="B33" s="50" t="s">
        <v>42</v>
      </c>
      <c r="C33" s="50">
        <v>14</v>
      </c>
      <c r="D33" s="104">
        <f>INDEX('1. závod'!$A:$BI,$C33+5,INDEX('Základní list'!$B:$B,MATCH($B33,'Základní list'!$A:$A,0),1))</f>
        <v>0</v>
      </c>
      <c r="E33" s="53">
        <f>INDEX('1. závod'!$A:$BI,$C33+5,INDEX('Základní list'!$B:$B,MATCH($B33,'Základní list'!$A:$A,0),1)+2)</f>
      </c>
      <c r="F33" s="84">
        <f>INDEX('1. závod'!$A:$BI,$C33+5,INDEX('Základní list'!$B:$B,MATCH($B33,'Základní list'!$A:$A,0),1)-2)</f>
      </c>
      <c r="G33" s="82">
        <f>INDEX('1. závod'!$A:$BI,$C33+5,INDEX('Základní list'!$B:$B,MATCH($B33,'Základní list'!$A:$A,0),1)-1)</f>
      </c>
      <c r="H33" s="50" t="s">
        <v>42</v>
      </c>
      <c r="I33" s="50">
        <v>14</v>
      </c>
      <c r="J33" s="104">
        <f>INDEX('2. závod'!$A:$BI,$I33+5,INDEX('Základní list'!$B:$B,MATCH($H33,'Základní list'!$A:$A,0),1))</f>
        <v>0</v>
      </c>
      <c r="K33" s="53">
        <f>INDEX('2. závod'!$A:$BI,$I33+5,INDEX('Základní list'!$B:$B,MATCH($H33,'Základní list'!$A:$A,0),1)+2)</f>
      </c>
      <c r="L33" s="84">
        <f>INDEX('2. závod'!$A:$BI,$I33+5,INDEX('Základní list'!$B:$B,MATCH($H33,'Základní list'!$A:$A,0),1)-2)</f>
      </c>
      <c r="M33" s="82">
        <f>INDEX('2. závod'!$A:$BI,$I33+5,INDEX('Základní list'!$B:$B,MATCH($H33,'Základní list'!$A:$A,0),1)-1)</f>
      </c>
    </row>
    <row r="34" spans="1:13" ht="31.5" customHeight="1">
      <c r="A34" s="52">
        <v>30</v>
      </c>
      <c r="B34" s="50" t="s">
        <v>42</v>
      </c>
      <c r="C34" s="50">
        <v>15</v>
      </c>
      <c r="D34" s="104">
        <f>INDEX('1. závod'!$A:$BI,$C34+5,INDEX('Základní list'!$B:$B,MATCH($B34,'Základní list'!$A:$A,0),1))</f>
        <v>0</v>
      </c>
      <c r="E34" s="53">
        <f>INDEX('1. závod'!$A:$BI,$C34+5,INDEX('Základní list'!$B:$B,MATCH($B34,'Základní list'!$A:$A,0),1)+2)</f>
      </c>
      <c r="F34" s="84">
        <f>INDEX('1. závod'!$A:$BI,$C34+5,INDEX('Základní list'!$B:$B,MATCH($B34,'Základní list'!$A:$A,0),1)-2)</f>
      </c>
      <c r="G34" s="82">
        <f>INDEX('1. závod'!$A:$BI,$C34+5,INDEX('Základní list'!$B:$B,MATCH($B34,'Základní list'!$A:$A,0),1)-1)</f>
      </c>
      <c r="H34" s="50" t="s">
        <v>42</v>
      </c>
      <c r="I34" s="50">
        <v>15</v>
      </c>
      <c r="J34" s="104">
        <f>INDEX('2. závod'!$A:$BI,$I34+5,INDEX('Základní list'!$B:$B,MATCH($H34,'Základní list'!$A:$A,0),1))</f>
        <v>0</v>
      </c>
      <c r="K34" s="53">
        <f>INDEX('2. závod'!$A:$BI,$I34+5,INDEX('Základní list'!$B:$B,MATCH($H34,'Základní list'!$A:$A,0),1)+2)</f>
      </c>
      <c r="L34" s="84">
        <f>INDEX('2. závod'!$A:$BI,$I34+5,INDEX('Základní list'!$B:$B,MATCH($H34,'Základní list'!$A:$A,0),1)-2)</f>
      </c>
      <c r="M34" s="82">
        <f>INDEX('2. závod'!$A:$BI,$I34+5,INDEX('Základní list'!$B:$B,MATCH($H34,'Základní list'!$A:$A,0),1)-1)</f>
      </c>
    </row>
    <row r="35" spans="1:13" ht="31.5" customHeight="1">
      <c r="A35" s="52">
        <v>31</v>
      </c>
      <c r="B35" s="50" t="s">
        <v>43</v>
      </c>
      <c r="C35" s="50">
        <v>1</v>
      </c>
      <c r="D35" s="104">
        <f>INDEX('1. závod'!$A:$BI,$C35+5,INDEX('Základní list'!$B:$B,MATCH($B35,'Základní list'!$A:$A,0),1))</f>
        <v>670</v>
      </c>
      <c r="E35" s="53">
        <f>INDEX('1. závod'!$A:$BI,$C35+5,INDEX('Základní list'!$B:$B,MATCH($B35,'Základní list'!$A:$A,0),1)+2)</f>
        <v>9</v>
      </c>
      <c r="F35" s="84" t="str">
        <f>INDEX('1. závod'!$A:$BI,$C35+5,INDEX('Základní list'!$B:$B,MATCH($B35,'Základní list'!$A:$A,0),1)-2)</f>
        <v>Dohnal Jozef</v>
      </c>
      <c r="G35" s="82" t="str">
        <f>INDEX('1. závod'!$A:$BI,$C35+5,INDEX('Základní list'!$B:$B,MATCH($B35,'Základní list'!$A:$A,0),1)-1)</f>
        <v>F-1 Karlovy Vary</v>
      </c>
      <c r="H35" s="50" t="s">
        <v>43</v>
      </c>
      <c r="I35" s="50">
        <v>1</v>
      </c>
      <c r="J35" s="104">
        <f>INDEX('2. závod'!$A:$BI,$I35+5,INDEX('Základní list'!$B:$B,MATCH($H35,'Základní list'!$A:$A,0),1))</f>
        <v>730</v>
      </c>
      <c r="K35" s="53">
        <f>INDEX('2. závod'!$A:$BI,$I35+5,INDEX('Základní list'!$B:$B,MATCH($H35,'Základní list'!$A:$A,0),1)+2)</f>
        <v>13</v>
      </c>
      <c r="L35" s="84" t="str">
        <f>INDEX('2. závod'!$A:$BI,$I35+5,INDEX('Základní list'!$B:$B,MATCH($H35,'Základní list'!$A:$A,0),1)-2)</f>
        <v>Doušová Eliška</v>
      </c>
      <c r="M35" s="82" t="str">
        <f>INDEX('2. závod'!$A:$BI,$I35+5,INDEX('Základní list'!$B:$B,MATCH($H35,'Základní list'!$A:$A,0),1)-1)</f>
        <v>LADY´S Feeder Team</v>
      </c>
    </row>
    <row r="36" spans="1:13" ht="31.5" customHeight="1">
      <c r="A36" s="52">
        <v>32</v>
      </c>
      <c r="B36" s="50" t="s">
        <v>43</v>
      </c>
      <c r="C36" s="50">
        <v>2</v>
      </c>
      <c r="D36" s="104">
        <f>INDEX('1. závod'!$A:$BI,$C36+5,INDEX('Základní list'!$B:$B,MATCH($B36,'Základní list'!$A:$A,0),1))</f>
        <v>0</v>
      </c>
      <c r="E36" s="53">
        <f>INDEX('1. závod'!$A:$BI,$C36+5,INDEX('Základní list'!$B:$B,MATCH($B36,'Základní list'!$A:$A,0),1)+2)</f>
        <v>13</v>
      </c>
      <c r="F36" s="84" t="str">
        <f>INDEX('1. závod'!$A:$BI,$C36+5,INDEX('Základní list'!$B:$B,MATCH($B36,'Základní list'!$A:$A,0),1)-2)</f>
        <v>Ambrož Petr</v>
      </c>
      <c r="G36" s="82" t="str">
        <f>INDEX('1. závod'!$A:$BI,$C36+5,INDEX('Základní list'!$B:$B,MATCH($B36,'Základní list'!$A:$A,0),1)-1)</f>
        <v>Black Bass</v>
      </c>
      <c r="H36" s="50" t="s">
        <v>43</v>
      </c>
      <c r="I36" s="50">
        <v>2</v>
      </c>
      <c r="J36" s="104">
        <f>INDEX('2. závod'!$A:$BI,$I36+5,INDEX('Základní list'!$B:$B,MATCH($H36,'Základní list'!$A:$A,0),1))</f>
        <v>3460</v>
      </c>
      <c r="K36" s="53">
        <f>INDEX('2. závod'!$A:$BI,$I36+5,INDEX('Základní list'!$B:$B,MATCH($H36,'Základní list'!$A:$A,0),1)+2)</f>
        <v>5</v>
      </c>
      <c r="L36" s="84" t="str">
        <f>INDEX('2. závod'!$A:$BI,$I36+5,INDEX('Základní list'!$B:$B,MATCH($H36,'Základní list'!$A:$A,0),1)-2)</f>
        <v>Březík Rudolf</v>
      </c>
      <c r="M36" s="82" t="str">
        <f>INDEX('2. závod'!$A:$BI,$I36+5,INDEX('Základní list'!$B:$B,MATCH($H36,'Základní list'!$A:$A,0),1)-1)</f>
        <v>RSK FeederKlub</v>
      </c>
    </row>
    <row r="37" spans="1:13" ht="31.5" customHeight="1">
      <c r="A37" s="52">
        <v>33</v>
      </c>
      <c r="B37" s="50" t="s">
        <v>43</v>
      </c>
      <c r="C37" s="50">
        <v>3</v>
      </c>
      <c r="D37" s="104">
        <f>INDEX('1. závod'!$A:$BI,$C37+5,INDEX('Základní list'!$B:$B,MATCH($B37,'Základní list'!$A:$A,0),1))</f>
        <v>140</v>
      </c>
      <c r="E37" s="53">
        <f>INDEX('1. závod'!$A:$BI,$C37+5,INDEX('Základní list'!$B:$B,MATCH($B37,'Základní list'!$A:$A,0),1)+2)</f>
        <v>12</v>
      </c>
      <c r="F37" s="84" t="str">
        <f>INDEX('1. závod'!$A:$BI,$C37+5,INDEX('Základní list'!$B:$B,MATCH($B37,'Základní list'!$A:$A,0),1)-2)</f>
        <v>Rathouský Petr</v>
      </c>
      <c r="G37" s="82" t="str">
        <f>INDEX('1. závod'!$A:$BI,$C37+5,INDEX('Základní list'!$B:$B,MATCH($B37,'Základní list'!$A:$A,0),1)-1)</f>
        <v>RSK FeederKlub</v>
      </c>
      <c r="H37" s="50" t="s">
        <v>43</v>
      </c>
      <c r="I37" s="50">
        <v>3</v>
      </c>
      <c r="J37" s="104">
        <f>INDEX('2. závod'!$A:$BI,$I37+5,INDEX('Základní list'!$B:$B,MATCH($H37,'Základní list'!$A:$A,0),1))</f>
        <v>1540</v>
      </c>
      <c r="K37" s="53">
        <f>INDEX('2. závod'!$A:$BI,$I37+5,INDEX('Základní list'!$B:$B,MATCH($H37,'Základní list'!$A:$A,0),1)+2)</f>
        <v>10</v>
      </c>
      <c r="L37" s="84" t="str">
        <f>INDEX('2. závod'!$A:$BI,$I37+5,INDEX('Základní list'!$B:$B,MATCH($H37,'Základní list'!$A:$A,0),1)-2)</f>
        <v>Hahn Petr</v>
      </c>
      <c r="M37" s="82" t="str">
        <f>INDEX('2. závod'!$A:$BI,$I37+5,INDEX('Základní list'!$B:$B,MATCH($H37,'Základní list'!$A:$A,0),1)-1)</f>
        <v>Azbestus CZ Feeder team</v>
      </c>
    </row>
    <row r="38" spans="1:13" ht="31.5" customHeight="1">
      <c r="A38" s="52">
        <v>34</v>
      </c>
      <c r="B38" s="50" t="s">
        <v>43</v>
      </c>
      <c r="C38" s="50">
        <v>4</v>
      </c>
      <c r="D38" s="104">
        <f>INDEX('1. závod'!$A:$BI,$C38+5,INDEX('Základní list'!$B:$B,MATCH($B38,'Základní list'!$A:$A,0),1))</f>
        <v>1660</v>
      </c>
      <c r="E38" s="53">
        <f>INDEX('1. závod'!$A:$BI,$C38+5,INDEX('Základní list'!$B:$B,MATCH($B38,'Základní list'!$A:$A,0),1)+2)</f>
        <v>8</v>
      </c>
      <c r="F38" s="84" t="str">
        <f>INDEX('1. závod'!$A:$BI,$C38+5,INDEX('Základní list'!$B:$B,MATCH($B38,'Základní list'!$A:$A,0),1)-2)</f>
        <v>Malý David</v>
      </c>
      <c r="G38" s="82" t="str">
        <f>INDEX('1. závod'!$A:$BI,$C38+5,INDEX('Základní list'!$B:$B,MATCH($B38,'Základní list'!$A:$A,0),1)-1)</f>
        <v>GOOD MIX TEAM Hranice</v>
      </c>
      <c r="H38" s="50" t="s">
        <v>43</v>
      </c>
      <c r="I38" s="50">
        <v>4</v>
      </c>
      <c r="J38" s="104">
        <f>INDEX('2. závod'!$A:$BI,$I38+5,INDEX('Základní list'!$B:$B,MATCH($H38,'Základní list'!$A:$A,0),1))</f>
        <v>1230</v>
      </c>
      <c r="K38" s="53">
        <f>INDEX('2. závod'!$A:$BI,$I38+5,INDEX('Základní list'!$B:$B,MATCH($H38,'Základní list'!$A:$A,0),1)+2)</f>
        <v>12</v>
      </c>
      <c r="L38" s="84" t="str">
        <f>INDEX('2. závod'!$A:$BI,$I38+5,INDEX('Základní list'!$B:$B,MATCH($H38,'Základní list'!$A:$A,0),1)-2)</f>
        <v>Nerad Rostislav</v>
      </c>
      <c r="M38" s="82" t="str">
        <f>INDEX('2. závod'!$A:$BI,$I38+5,INDEX('Základní list'!$B:$B,MATCH($H38,'Základní list'!$A:$A,0),1)-1)</f>
        <v>TINKA Feeder Mančaft</v>
      </c>
    </row>
    <row r="39" spans="1:13" ht="31.5" customHeight="1">
      <c r="A39" s="52">
        <v>35</v>
      </c>
      <c r="B39" s="50" t="s">
        <v>43</v>
      </c>
      <c r="C39" s="50">
        <v>5</v>
      </c>
      <c r="D39" s="104">
        <f>INDEX('1. závod'!$A:$BI,$C39+5,INDEX('Základní list'!$B:$B,MATCH($B39,'Základní list'!$A:$A,0),1))</f>
        <v>240</v>
      </c>
      <c r="E39" s="53">
        <f>INDEX('1. závod'!$A:$BI,$C39+5,INDEX('Základní list'!$B:$B,MATCH($B39,'Základní list'!$A:$A,0),1)+2)</f>
        <v>11</v>
      </c>
      <c r="F39" s="84" t="str">
        <f>INDEX('1. závod'!$A:$BI,$C39+5,INDEX('Základní list'!$B:$B,MATCH($B39,'Základní list'!$A:$A,0),1)-2)</f>
        <v>Blaščikovič David</v>
      </c>
      <c r="G39" s="82" t="str">
        <f>INDEX('1. závod'!$A:$BI,$C39+5,INDEX('Základní list'!$B:$B,MATCH($B39,'Základní list'!$A:$A,0),1)-1)</f>
        <v>VITALITA Ostrava</v>
      </c>
      <c r="H39" s="50" t="s">
        <v>43</v>
      </c>
      <c r="I39" s="50">
        <v>5</v>
      </c>
      <c r="J39" s="104">
        <f>INDEX('2. závod'!$A:$BI,$I39+5,INDEX('Základní list'!$B:$B,MATCH($H39,'Základní list'!$A:$A,0),1))</f>
        <v>1630</v>
      </c>
      <c r="K39" s="53">
        <f>INDEX('2. závod'!$A:$BI,$I39+5,INDEX('Základní list'!$B:$B,MATCH($H39,'Základní list'!$A:$A,0),1)+2)</f>
        <v>9</v>
      </c>
      <c r="L39" s="84" t="str">
        <f>INDEX('2. závod'!$A:$BI,$I39+5,INDEX('Základní list'!$B:$B,MATCH($H39,'Základní list'!$A:$A,0),1)-2)</f>
        <v>Bromovský Petr</v>
      </c>
      <c r="M39" s="82" t="str">
        <f>INDEX('2. závod'!$A:$BI,$I39+5,INDEX('Základní list'!$B:$B,MATCH($H39,'Základní list'!$A:$A,0),1)-1)</f>
        <v>RUP Ignesti Feeder Team</v>
      </c>
    </row>
    <row r="40" spans="1:13" ht="31.5" customHeight="1">
      <c r="A40" s="52">
        <v>36</v>
      </c>
      <c r="B40" s="50" t="s">
        <v>43</v>
      </c>
      <c r="C40" s="50">
        <v>6</v>
      </c>
      <c r="D40" s="104">
        <f>INDEX('1. závod'!$A:$BI,$C40+5,INDEX('Základní list'!$B:$B,MATCH($B40,'Základní list'!$A:$A,0),1))</f>
        <v>320</v>
      </c>
      <c r="E40" s="53">
        <f>INDEX('1. závod'!$A:$BI,$C40+5,INDEX('Základní list'!$B:$B,MATCH($B40,'Základní list'!$A:$A,0),1)+2)</f>
        <v>10</v>
      </c>
      <c r="F40" s="84" t="str">
        <f>INDEX('1. závod'!$A:$BI,$C40+5,INDEX('Základní list'!$B:$B,MATCH($B40,'Základní list'!$A:$A,0),1)-2)</f>
        <v>Chalupa Ladislav</v>
      </c>
      <c r="G40" s="82" t="str">
        <f>INDEX('1. závod'!$A:$BI,$C40+5,INDEX('Základní list'!$B:$B,MATCH($B40,'Základní list'!$A:$A,0),1)-1)</f>
        <v>K&amp;K Servis Feeder Team Carpio</v>
      </c>
      <c r="H40" s="50" t="s">
        <v>43</v>
      </c>
      <c r="I40" s="50">
        <v>6</v>
      </c>
      <c r="J40" s="104">
        <f>INDEX('2. závod'!$A:$BI,$I40+5,INDEX('Základní list'!$B:$B,MATCH($H40,'Základní list'!$A:$A,0),1))</f>
        <v>2290</v>
      </c>
      <c r="K40" s="53">
        <f>INDEX('2. závod'!$A:$BI,$I40+5,INDEX('Základní list'!$B:$B,MATCH($H40,'Základní list'!$A:$A,0),1)+2)</f>
        <v>8</v>
      </c>
      <c r="L40" s="84" t="str">
        <f>INDEX('2. závod'!$A:$BI,$I40+5,INDEX('Základní list'!$B:$B,MATCH($H40,'Základní list'!$A:$A,0),1)-2)</f>
        <v>Staněk Karel</v>
      </c>
      <c r="M40" s="82" t="str">
        <f>INDEX('2. závod'!$A:$BI,$I40+5,INDEX('Základní list'!$B:$B,MATCH($H40,'Základní list'!$A:$A,0),1)-1)</f>
        <v>FAPS Feeder Team</v>
      </c>
    </row>
    <row r="41" spans="1:13" ht="31.5" customHeight="1">
      <c r="A41" s="52">
        <v>37</v>
      </c>
      <c r="B41" s="50" t="s">
        <v>43</v>
      </c>
      <c r="C41" s="50">
        <v>7</v>
      </c>
      <c r="D41" s="104">
        <f>INDEX('1. závod'!$A:$BI,$C41+5,INDEX('Základní list'!$B:$B,MATCH($B41,'Základní list'!$A:$A,0),1))</f>
        <v>3160</v>
      </c>
      <c r="E41" s="53">
        <f>INDEX('1. závod'!$A:$BI,$C41+5,INDEX('Základní list'!$B:$B,MATCH($B41,'Základní list'!$A:$A,0),1)+2)</f>
        <v>3</v>
      </c>
      <c r="F41" s="84" t="str">
        <f>INDEX('1. závod'!$A:$BI,$C41+5,INDEX('Základní list'!$B:$B,MATCH($B41,'Základní list'!$A:$A,0),1)-2)</f>
        <v>Mihálik Boris</v>
      </c>
      <c r="G41" s="82" t="str">
        <f>INDEX('1. závod'!$A:$BI,$C41+5,INDEX('Základní list'!$B:$B,MATCH($B41,'Základní list'!$A:$A,0),1)-1)</f>
        <v>MILO Feeder Team</v>
      </c>
      <c r="H41" s="50" t="s">
        <v>43</v>
      </c>
      <c r="I41" s="50">
        <v>7</v>
      </c>
      <c r="J41" s="104">
        <f>INDEX('2. závod'!$A:$BI,$I41+5,INDEX('Základní list'!$B:$B,MATCH($H41,'Základní list'!$A:$A,0),1))</f>
        <v>5890</v>
      </c>
      <c r="K41" s="53">
        <f>INDEX('2. závod'!$A:$BI,$I41+5,INDEX('Základní list'!$B:$B,MATCH($H41,'Základní list'!$A:$A,0),1)+2)</f>
        <v>2</v>
      </c>
      <c r="L41" s="84" t="str">
        <f>INDEX('2. závod'!$A:$BI,$I41+5,INDEX('Základní list'!$B:$B,MATCH($H41,'Základní list'!$A:$A,0),1)-2)</f>
        <v>Čech Martin</v>
      </c>
      <c r="M41" s="82" t="str">
        <f>INDEX('2. závod'!$A:$BI,$I41+5,INDEX('Základní list'!$B:$B,MATCH($H41,'Základní list'!$A:$A,0),1)-1)</f>
        <v>GOOD MIX TEAM Hranice</v>
      </c>
    </row>
    <row r="42" spans="1:13" ht="31.5" customHeight="1">
      <c r="A42" s="52">
        <v>38</v>
      </c>
      <c r="B42" s="50" t="s">
        <v>43</v>
      </c>
      <c r="C42" s="50">
        <v>8</v>
      </c>
      <c r="D42" s="104">
        <f>INDEX('1. závod'!$A:$BI,$C42+5,INDEX('Základní list'!$B:$B,MATCH($B42,'Základní list'!$A:$A,0),1))</f>
        <v>3760</v>
      </c>
      <c r="E42" s="53">
        <f>INDEX('1. závod'!$A:$BI,$C42+5,INDEX('Základní list'!$B:$B,MATCH($B42,'Základní list'!$A:$A,0),1)+2)</f>
        <v>1</v>
      </c>
      <c r="F42" s="84" t="str">
        <f>INDEX('1. závod'!$A:$BI,$C42+5,INDEX('Základní list'!$B:$B,MATCH($B42,'Základní list'!$A:$A,0),1)-2)</f>
        <v>Stejskal Miroslav</v>
      </c>
      <c r="G42" s="82" t="str">
        <f>INDEX('1. závod'!$A:$BI,$C42+5,INDEX('Základní list'!$B:$B,MATCH($B42,'Základní list'!$A:$A,0),1)-1)</f>
        <v>MIVARDI FEEDER TEAM</v>
      </c>
      <c r="H42" s="50" t="s">
        <v>43</v>
      </c>
      <c r="I42" s="50">
        <v>8</v>
      </c>
      <c r="J42" s="104">
        <f>INDEX('2. závod'!$A:$BI,$I42+5,INDEX('Základní list'!$B:$B,MATCH($H42,'Základní list'!$A:$A,0),1))</f>
        <v>7780</v>
      </c>
      <c r="K42" s="53">
        <f>INDEX('2. závod'!$A:$BI,$I42+5,INDEX('Základní list'!$B:$B,MATCH($H42,'Základní list'!$A:$A,0),1)+2)</f>
        <v>1</v>
      </c>
      <c r="L42" s="84" t="str">
        <f>INDEX('2. závod'!$A:$BI,$I42+5,INDEX('Základní list'!$B:$B,MATCH($H42,'Základní list'!$A:$A,0),1)-2)</f>
        <v>Vinař René</v>
      </c>
      <c r="M42" s="82" t="str">
        <f>INDEX('2. závod'!$A:$BI,$I42+5,INDEX('Základní list'!$B:$B,MATCH($H42,'Základní list'!$A:$A,0),1)-1)</f>
        <v>K&amp;K Servis Feeder Team Carpio</v>
      </c>
    </row>
    <row r="43" spans="1:13" ht="31.5" customHeight="1">
      <c r="A43" s="52">
        <v>39</v>
      </c>
      <c r="B43" s="50" t="s">
        <v>43</v>
      </c>
      <c r="C43" s="50">
        <v>9</v>
      </c>
      <c r="D43" s="104">
        <f>INDEX('1. závod'!$A:$BI,$C43+5,INDEX('Základní list'!$B:$B,MATCH($B43,'Základní list'!$A:$A,0),1))</f>
        <v>1780</v>
      </c>
      <c r="E43" s="53">
        <f>INDEX('1. závod'!$A:$BI,$C43+5,INDEX('Základní list'!$B:$B,MATCH($B43,'Základní list'!$A:$A,0),1)+2)</f>
        <v>7</v>
      </c>
      <c r="F43" s="84" t="str">
        <f>INDEX('1. závod'!$A:$BI,$C43+5,INDEX('Základní list'!$B:$B,MATCH($B43,'Základní list'!$A:$A,0),1)-2)</f>
        <v>Smutný Jiří</v>
      </c>
      <c r="G43" s="82" t="str">
        <f>INDEX('1. závod'!$A:$BI,$C43+5,INDEX('Základní list'!$B:$B,MATCH($B43,'Základní list'!$A:$A,0),1)-1)</f>
        <v>Traper Feeder Team Bombeři</v>
      </c>
      <c r="H43" s="50" t="s">
        <v>43</v>
      </c>
      <c r="I43" s="50">
        <v>9</v>
      </c>
      <c r="J43" s="104">
        <f>INDEX('2. závod'!$A:$BI,$I43+5,INDEX('Základní list'!$B:$B,MATCH($H43,'Základní list'!$A:$A,0),1))</f>
        <v>4560</v>
      </c>
      <c r="K43" s="53">
        <f>INDEX('2. závod'!$A:$BI,$I43+5,INDEX('Základní list'!$B:$B,MATCH($H43,'Základní list'!$A:$A,0),1)+2)</f>
        <v>4</v>
      </c>
      <c r="L43" s="84" t="str">
        <f>INDEX('2. závod'!$A:$BI,$I43+5,INDEX('Základní list'!$B:$B,MATCH($H43,'Základní list'!$A:$A,0),1)-2)</f>
        <v>Hrubant Petr</v>
      </c>
      <c r="M43" s="82" t="str">
        <f>INDEX('2. závod'!$A:$BI,$I43+5,INDEX('Základní list'!$B:$B,MATCH($H43,'Základní list'!$A:$A,0),1)-1)</f>
        <v>ÚSMP ČRS-MO Braník</v>
      </c>
    </row>
    <row r="44" spans="1:13" ht="31.5" customHeight="1">
      <c r="A44" s="52">
        <v>40</v>
      </c>
      <c r="B44" s="50" t="s">
        <v>43</v>
      </c>
      <c r="C44" s="50">
        <v>10</v>
      </c>
      <c r="D44" s="104">
        <f>INDEX('1. závod'!$A:$BI,$C44+5,INDEX('Základní list'!$B:$B,MATCH($B44,'Základní list'!$A:$A,0),1))</f>
        <v>2550</v>
      </c>
      <c r="E44" s="53">
        <f>INDEX('1. závod'!$A:$BI,$C44+5,INDEX('Základní list'!$B:$B,MATCH($B44,'Základní list'!$A:$A,0),1)+2)</f>
        <v>5</v>
      </c>
      <c r="F44" s="84" t="str">
        <f>INDEX('1. závod'!$A:$BI,$C44+5,INDEX('Základní list'!$B:$B,MATCH($B44,'Základní list'!$A:$A,0),1)-2)</f>
        <v>Štěpnička Radek</v>
      </c>
      <c r="G44" s="82" t="str">
        <f>INDEX('1. závod'!$A:$BI,$C44+5,INDEX('Základní list'!$B:$B,MATCH($B44,'Základní list'!$A:$A,0),1)-1)</f>
        <v>Feeder Team Český Šternberk</v>
      </c>
      <c r="H44" s="50" t="s">
        <v>43</v>
      </c>
      <c r="I44" s="50">
        <v>10</v>
      </c>
      <c r="J44" s="104">
        <f>INDEX('2. závod'!$A:$BI,$I44+5,INDEX('Základní list'!$B:$B,MATCH($H44,'Základní list'!$A:$A,0),1))</f>
        <v>1440</v>
      </c>
      <c r="K44" s="53">
        <f>INDEX('2. závod'!$A:$BI,$I44+5,INDEX('Základní list'!$B:$B,MATCH($H44,'Základní list'!$A:$A,0),1)+2)</f>
        <v>11</v>
      </c>
      <c r="L44" s="84" t="str">
        <f>INDEX('2. závod'!$A:$BI,$I44+5,INDEX('Základní list'!$B:$B,MATCH($H44,'Základní list'!$A:$A,0),1)-2)</f>
        <v>Vlček Zdeněk</v>
      </c>
      <c r="M44" s="82" t="str">
        <f>INDEX('2. závod'!$A:$BI,$I44+5,INDEX('Základní list'!$B:$B,MATCH($H44,'Základní list'!$A:$A,0),1)-1)</f>
        <v>Royal Bait Feeder Team</v>
      </c>
    </row>
    <row r="45" spans="1:13" ht="31.5" customHeight="1">
      <c r="A45" s="52">
        <v>41</v>
      </c>
      <c r="B45" s="50" t="s">
        <v>43</v>
      </c>
      <c r="C45" s="50">
        <v>11</v>
      </c>
      <c r="D45" s="104">
        <f>INDEX('1. závod'!$A:$BI,$C45+5,INDEX('Základní list'!$B:$B,MATCH($B45,'Základní list'!$A:$A,0),1))</f>
        <v>2680</v>
      </c>
      <c r="E45" s="53">
        <f>INDEX('1. závod'!$A:$BI,$C45+5,INDEX('Základní list'!$B:$B,MATCH($B45,'Základní list'!$A:$A,0),1)+2)</f>
        <v>4</v>
      </c>
      <c r="F45" s="84" t="str">
        <f>INDEX('1. závod'!$A:$BI,$C45+5,INDEX('Základní list'!$B:$B,MATCH($B45,'Základní list'!$A:$A,0),1)-2)</f>
        <v>Staněk Karel</v>
      </c>
      <c r="G45" s="82" t="str">
        <f>INDEX('1. závod'!$A:$BI,$C45+5,INDEX('Základní list'!$B:$B,MATCH($B45,'Základní list'!$A:$A,0),1)-1)</f>
        <v>FAPS Feeder Team</v>
      </c>
      <c r="H45" s="50" t="s">
        <v>43</v>
      </c>
      <c r="I45" s="50">
        <v>11</v>
      </c>
      <c r="J45" s="104">
        <f>INDEX('2. závod'!$A:$BI,$I45+5,INDEX('Základní list'!$B:$B,MATCH($H45,'Základní list'!$A:$A,0),1))</f>
        <v>3050</v>
      </c>
      <c r="K45" s="53">
        <f>INDEX('2. závod'!$A:$BI,$I45+5,INDEX('Základní list'!$B:$B,MATCH($H45,'Základní list'!$A:$A,0),1)+2)</f>
        <v>6</v>
      </c>
      <c r="L45" s="84" t="str">
        <f>INDEX('2. závod'!$A:$BI,$I45+5,INDEX('Základní list'!$B:$B,MATCH($H45,'Základní list'!$A:$A,0),1)-2)</f>
        <v>Dohnal Jozef</v>
      </c>
      <c r="M45" s="82" t="str">
        <f>INDEX('2. závod'!$A:$BI,$I45+5,INDEX('Základní list'!$B:$B,MATCH($H45,'Základní list'!$A:$A,0),1)-1)</f>
        <v>F-1 Karlovy Vary</v>
      </c>
    </row>
    <row r="46" spans="1:13" ht="31.5" customHeight="1">
      <c r="A46" s="52">
        <v>42</v>
      </c>
      <c r="B46" s="50" t="s">
        <v>43</v>
      </c>
      <c r="C46" s="50">
        <v>12</v>
      </c>
      <c r="D46" s="104">
        <f>INDEX('1. závod'!$A:$BI,$C46+5,INDEX('Základní list'!$B:$B,MATCH($B46,'Základní list'!$A:$A,0),1))</f>
        <v>3200</v>
      </c>
      <c r="E46" s="53">
        <f>INDEX('1. závod'!$A:$BI,$C46+5,INDEX('Základní list'!$B:$B,MATCH($B46,'Základní list'!$A:$A,0),1)+2)</f>
        <v>2</v>
      </c>
      <c r="F46" s="84" t="str">
        <f>INDEX('1. závod'!$A:$BI,$C46+5,INDEX('Základní list'!$B:$B,MATCH($B46,'Základní list'!$A:$A,0),1)-2)</f>
        <v>Jedlička Luboš</v>
      </c>
      <c r="G46" s="82" t="str">
        <f>INDEX('1. závod'!$A:$BI,$C46+5,INDEX('Základní list'!$B:$B,MATCH($B46,'Základní list'!$A:$A,0),1)-1)</f>
        <v>Azbestus CZ Feeder team</v>
      </c>
      <c r="H46" s="50" t="s">
        <v>43</v>
      </c>
      <c r="I46" s="50">
        <v>12</v>
      </c>
      <c r="J46" s="104">
        <f>INDEX('2. závod'!$A:$BI,$I46+5,INDEX('Základní list'!$B:$B,MATCH($H46,'Základní list'!$A:$A,0),1))</f>
        <v>4720</v>
      </c>
      <c r="K46" s="53">
        <f>INDEX('2. závod'!$A:$BI,$I46+5,INDEX('Základní list'!$B:$B,MATCH($H46,'Základní list'!$A:$A,0),1)+2)</f>
        <v>3</v>
      </c>
      <c r="L46" s="84" t="str">
        <f>INDEX('2. závod'!$A:$BI,$I46+5,INDEX('Základní list'!$B:$B,MATCH($H46,'Základní list'!$A:$A,0),1)-2)</f>
        <v>Kabrhel Pavel</v>
      </c>
      <c r="M46" s="82" t="str">
        <f>INDEX('2. závod'!$A:$BI,$I46+5,INDEX('Základní list'!$B:$B,MATCH($H46,'Základní list'!$A:$A,0),1)-1)</f>
        <v>Black Bass</v>
      </c>
    </row>
    <row r="47" spans="1:13" ht="31.5" customHeight="1">
      <c r="A47" s="52">
        <v>43</v>
      </c>
      <c r="B47" s="50" t="s">
        <v>43</v>
      </c>
      <c r="C47" s="50">
        <v>13</v>
      </c>
      <c r="D47" s="104">
        <f>INDEX('1. závod'!$A:$BI,$C47+5,INDEX('Základní list'!$B:$B,MATCH($B47,'Základní list'!$A:$A,0),1))</f>
        <v>2180</v>
      </c>
      <c r="E47" s="53">
        <f>INDEX('1. závod'!$A:$BI,$C47+5,INDEX('Základní list'!$B:$B,MATCH($B47,'Základní list'!$A:$A,0),1)+2)</f>
        <v>6</v>
      </c>
      <c r="F47" s="84" t="str">
        <f>INDEX('1. závod'!$A:$BI,$C47+5,INDEX('Základní list'!$B:$B,MATCH($B47,'Základní list'!$A:$A,0),1)-2)</f>
        <v>Lacina David</v>
      </c>
      <c r="G47" s="82" t="str">
        <f>INDEX('1. závod'!$A:$BI,$C47+5,INDEX('Základní list'!$B:$B,MATCH($B47,'Základní list'!$A:$A,0),1)-1)</f>
        <v>Royal Bait Feeder Team</v>
      </c>
      <c r="H47" s="50" t="s">
        <v>43</v>
      </c>
      <c r="I47" s="50">
        <v>13</v>
      </c>
      <c r="J47" s="104">
        <f>INDEX('2. závod'!$A:$BI,$I47+5,INDEX('Základní list'!$B:$B,MATCH($H47,'Základní list'!$A:$A,0),1))</f>
        <v>2950</v>
      </c>
      <c r="K47" s="53">
        <f>INDEX('2. závod'!$A:$BI,$I47+5,INDEX('Základní list'!$B:$B,MATCH($H47,'Základní list'!$A:$A,0),1)+2)</f>
        <v>7</v>
      </c>
      <c r="L47" s="84" t="str">
        <f>INDEX('2. závod'!$A:$BI,$I47+5,INDEX('Základní list'!$B:$B,MATCH($H47,'Základní list'!$A:$A,0),1)-2)</f>
        <v>Peřina Josef</v>
      </c>
      <c r="M47" s="82" t="str">
        <f>INDEX('2. závod'!$A:$BI,$I47+5,INDEX('Základní list'!$B:$B,MATCH($H47,'Základní list'!$A:$A,0),1)-1)</f>
        <v>RC Karasi Olomouc</v>
      </c>
    </row>
    <row r="48" spans="1:13" ht="31.5" customHeight="1">
      <c r="A48" s="52">
        <v>44</v>
      </c>
      <c r="B48" s="50" t="s">
        <v>43</v>
      </c>
      <c r="C48" s="50">
        <v>14</v>
      </c>
      <c r="D48" s="104">
        <f>INDEX('1. závod'!$A:$BI,$C48+5,INDEX('Základní list'!$B:$B,MATCH($B48,'Základní list'!$A:$A,0),1))</f>
        <v>0</v>
      </c>
      <c r="E48" s="53">
        <f>INDEX('1. závod'!$A:$BI,$C48+5,INDEX('Základní list'!$B:$B,MATCH($B48,'Základní list'!$A:$A,0),1)+2)</f>
      </c>
      <c r="F48" s="84">
        <f>INDEX('1. závod'!$A:$BI,$C48+5,INDEX('Základní list'!$B:$B,MATCH($B48,'Základní list'!$A:$A,0),1)-2)</f>
      </c>
      <c r="G48" s="82">
        <f>INDEX('1. závod'!$A:$BI,$C48+5,INDEX('Základní list'!$B:$B,MATCH($B48,'Základní list'!$A:$A,0),1)-1)</f>
      </c>
      <c r="H48" s="50" t="s">
        <v>43</v>
      </c>
      <c r="I48" s="50">
        <v>14</v>
      </c>
      <c r="J48" s="104">
        <f>INDEX('2. závod'!$A:$BI,$I48+5,INDEX('Základní list'!$B:$B,MATCH($H48,'Základní list'!$A:$A,0),1))</f>
        <v>0</v>
      </c>
      <c r="K48" s="53">
        <f>INDEX('2. závod'!$A:$BI,$I48+5,INDEX('Základní list'!$B:$B,MATCH($H48,'Základní list'!$A:$A,0),1)+2)</f>
      </c>
      <c r="L48" s="84">
        <f>INDEX('2. závod'!$A:$BI,$I48+5,INDEX('Základní list'!$B:$B,MATCH($H48,'Základní list'!$A:$A,0),1)-2)</f>
      </c>
      <c r="M48" s="82">
        <f>INDEX('2. závod'!$A:$BI,$I48+5,INDEX('Základní list'!$B:$B,MATCH($H48,'Základní list'!$A:$A,0),1)-1)</f>
      </c>
    </row>
    <row r="49" spans="1:13" ht="31.5" customHeight="1">
      <c r="A49" s="52">
        <v>45</v>
      </c>
      <c r="B49" s="50" t="s">
        <v>43</v>
      </c>
      <c r="C49" s="50">
        <v>15</v>
      </c>
      <c r="D49" s="104">
        <f>INDEX('1. závod'!$A:$BI,$C49+5,INDEX('Základní list'!$B:$B,MATCH($B49,'Základní list'!$A:$A,0),1))</f>
        <v>0</v>
      </c>
      <c r="E49" s="53">
        <f>INDEX('1. závod'!$A:$BI,$C49+5,INDEX('Základní list'!$B:$B,MATCH($B49,'Základní list'!$A:$A,0),1)+2)</f>
      </c>
      <c r="F49" s="84">
        <f>INDEX('1. závod'!$A:$BI,$C49+5,INDEX('Základní list'!$B:$B,MATCH($B49,'Základní list'!$A:$A,0),1)-2)</f>
      </c>
      <c r="G49" s="82">
        <f>INDEX('1. závod'!$A:$BI,$C49+5,INDEX('Základní list'!$B:$B,MATCH($B49,'Základní list'!$A:$A,0),1)-1)</f>
      </c>
      <c r="H49" s="50" t="s">
        <v>43</v>
      </c>
      <c r="I49" s="50">
        <v>15</v>
      </c>
      <c r="J49" s="104">
        <f>INDEX('2. závod'!$A:$BI,$I49+5,INDEX('Základní list'!$B:$B,MATCH($H49,'Základní list'!$A:$A,0),1))</f>
        <v>0</v>
      </c>
      <c r="K49" s="53">
        <f>INDEX('2. závod'!$A:$BI,$I49+5,INDEX('Základní list'!$B:$B,MATCH($H49,'Základní list'!$A:$A,0),1)+2)</f>
      </c>
      <c r="L49" s="84">
        <f>INDEX('2. závod'!$A:$BI,$I49+5,INDEX('Základní list'!$B:$B,MATCH($H49,'Základní list'!$A:$A,0),1)-2)</f>
      </c>
      <c r="M49" s="82">
        <f>INDEX('2. závod'!$A:$BI,$I49+5,INDEX('Základní list'!$B:$B,MATCH($H49,'Základní list'!$A:$A,0),1)-1)</f>
      </c>
    </row>
    <row r="50" spans="2:9" ht="12.75">
      <c r="B50" s="49"/>
      <c r="C50" s="49"/>
      <c r="H50" s="49"/>
      <c r="I50" s="49"/>
    </row>
    <row r="51" spans="2:9" ht="12.75">
      <c r="B51" s="49"/>
      <c r="C51" s="49"/>
      <c r="H51" s="49"/>
      <c r="I51" s="49"/>
    </row>
    <row r="52" spans="2:9" ht="12.75">
      <c r="B52" s="49"/>
      <c r="C52" s="49"/>
      <c r="H52" s="49"/>
      <c r="I52" s="49"/>
    </row>
    <row r="53" spans="2:9" ht="12.75">
      <c r="B53" s="49"/>
      <c r="C53" s="49"/>
      <c r="H53" s="49"/>
      <c r="I53" s="49"/>
    </row>
    <row r="54" spans="2:9" ht="12.75">
      <c r="B54" s="49"/>
      <c r="C54" s="49"/>
      <c r="H54" s="49"/>
      <c r="I54" s="49"/>
    </row>
    <row r="55" spans="2:9" ht="12.75">
      <c r="B55" s="49"/>
      <c r="C55" s="49"/>
      <c r="H55" s="49"/>
      <c r="I55" s="49"/>
    </row>
    <row r="56" spans="2:9" ht="12.75">
      <c r="B56" s="49"/>
      <c r="C56" s="49"/>
      <c r="H56" s="49"/>
      <c r="I56" s="49"/>
    </row>
    <row r="57" spans="2:9" ht="12.75">
      <c r="B57" s="49"/>
      <c r="C57" s="49"/>
      <c r="H57" s="49"/>
      <c r="I57" s="49"/>
    </row>
    <row r="58" spans="2:9" ht="12.75">
      <c r="B58" s="49"/>
      <c r="C58" s="49"/>
      <c r="H58" s="49"/>
      <c r="I58" s="49"/>
    </row>
    <row r="59" spans="2:9" ht="12.75">
      <c r="B59" s="49"/>
      <c r="C59" s="49"/>
      <c r="H59" s="49"/>
      <c r="I59" s="49"/>
    </row>
    <row r="60" spans="2:3" ht="12.75">
      <c r="B60" s="49"/>
      <c r="C60" s="49"/>
    </row>
    <row r="61" spans="2:3" ht="12.75">
      <c r="B61" s="49"/>
      <c r="C61" s="49"/>
    </row>
    <row r="62" spans="2:3" ht="12.75">
      <c r="B62" s="49"/>
      <c r="C62" s="49"/>
    </row>
    <row r="63" spans="2:3" ht="12.75">
      <c r="B63" s="49"/>
      <c r="C63" s="49"/>
    </row>
    <row r="64" spans="2:3" ht="12.75">
      <c r="B64" s="49"/>
      <c r="C64" s="49"/>
    </row>
    <row r="65" spans="2:3" ht="12.75">
      <c r="B65" s="49"/>
      <c r="C65" s="49"/>
    </row>
    <row r="66" spans="2:3" ht="12.75">
      <c r="B66" s="49"/>
      <c r="C66" s="49"/>
    </row>
    <row r="67" spans="2:3" ht="12.75">
      <c r="B67" s="49"/>
      <c r="C67" s="49"/>
    </row>
    <row r="68" spans="2:3" ht="12.75">
      <c r="B68" s="49"/>
      <c r="C68" s="49"/>
    </row>
    <row r="69" spans="2:3" ht="12.75">
      <c r="B69" s="49"/>
      <c r="C69" s="49"/>
    </row>
    <row r="70" spans="2:3" ht="12.75">
      <c r="B70" s="49"/>
      <c r="C70" s="49"/>
    </row>
  </sheetData>
  <sheetProtection/>
  <autoFilter ref="B4:M49"/>
  <mergeCells count="5">
    <mergeCell ref="A3:A4"/>
    <mergeCell ref="B3:G3"/>
    <mergeCell ref="H3:M3"/>
    <mergeCell ref="A1:AH1"/>
    <mergeCell ref="A2:AH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300" verticalDpi="300" orientation="portrait" paperSize="9" scale="4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H70"/>
  <sheetViews>
    <sheetView showGridLines="0" view="pageBreakPreview" zoomScaleNormal="75" zoomScaleSheetLayoutView="100" workbookViewId="0" topLeftCell="A3">
      <pane xSplit="3" ySplit="2" topLeftCell="D37" activePane="bottomRight" state="frozen"/>
      <selection pane="topLeft" activeCell="A24" sqref="A24:N24"/>
      <selection pane="topRight" activeCell="A24" sqref="A24:N24"/>
      <selection pane="bottomLeft" activeCell="A24" sqref="A24:N24"/>
      <selection pane="bottomRight" activeCell="F47" sqref="F47"/>
    </sheetView>
  </sheetViews>
  <sheetFormatPr defaultColWidth="9.00390625" defaultRowHeight="12.75"/>
  <cols>
    <col min="1" max="1" width="3.25390625" style="24" bestFit="1" customWidth="1"/>
    <col min="2" max="2" width="6.375" style="24" bestFit="1" customWidth="1"/>
    <col min="3" max="3" width="5.875" style="24" bestFit="1" customWidth="1"/>
    <col min="4" max="4" width="6.25390625" style="24" customWidth="1"/>
    <col min="5" max="5" width="4.75390625" style="24" bestFit="1" customWidth="1"/>
    <col min="6" max="6" width="18.875" style="83" bestFit="1" customWidth="1"/>
    <col min="7" max="7" width="28.75390625" style="83" bestFit="1" customWidth="1"/>
    <col min="8" max="8" width="6.375" style="24" bestFit="1" customWidth="1"/>
    <col min="9" max="9" width="5.875" style="24" bestFit="1" customWidth="1"/>
    <col min="10" max="10" width="6.25390625" style="24" customWidth="1"/>
    <col min="11" max="11" width="4.75390625" style="24" bestFit="1" customWidth="1"/>
    <col min="12" max="12" width="18.875" style="83" bestFit="1" customWidth="1"/>
    <col min="13" max="13" width="28.75390625" style="83" bestFit="1" customWidth="1"/>
    <col min="14" max="33" width="3.875" style="24" customWidth="1"/>
    <col min="34" max="34" width="7.625" style="24" customWidth="1"/>
    <col min="35" max="147" width="3.875" style="24" customWidth="1"/>
    <col min="148" max="16384" width="9.125" style="24" customWidth="1"/>
  </cols>
  <sheetData>
    <row r="1" spans="1:34" ht="15.75">
      <c r="A1" s="269" t="str">
        <f>CONCATENATE('Základní list'!$E$3)</f>
        <v>Mistrovství ČR 2007-LRU Feeder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</row>
    <row r="2" spans="1:34" ht="12.75">
      <c r="A2" s="270" t="str">
        <f>CONCATENATE("Datum konání: ",'Základní list'!D4," - ",'Základní list'!F4)</f>
        <v>Datum konání: 12.5.2007 - 13.5.2007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</row>
    <row r="3" spans="1:13" s="49" customFormat="1" ht="18" customHeight="1">
      <c r="A3" s="268" t="s">
        <v>54</v>
      </c>
      <c r="B3" s="255" t="s">
        <v>55</v>
      </c>
      <c r="C3" s="255"/>
      <c r="D3" s="255"/>
      <c r="E3" s="255"/>
      <c r="F3" s="255"/>
      <c r="G3" s="255"/>
      <c r="H3" s="255" t="s">
        <v>56</v>
      </c>
      <c r="I3" s="255"/>
      <c r="J3" s="255"/>
      <c r="K3" s="255"/>
      <c r="L3" s="255"/>
      <c r="M3" s="255"/>
    </row>
    <row r="4" spans="1:13" s="49" customFormat="1" ht="18" customHeight="1">
      <c r="A4" s="268"/>
      <c r="B4" s="50" t="s">
        <v>35</v>
      </c>
      <c r="C4" s="50" t="s">
        <v>36</v>
      </c>
      <c r="D4" s="50" t="s">
        <v>3</v>
      </c>
      <c r="E4" s="50" t="s">
        <v>57</v>
      </c>
      <c r="F4" s="51" t="s">
        <v>61</v>
      </c>
      <c r="G4" s="51" t="s">
        <v>49</v>
      </c>
      <c r="H4" s="50" t="s">
        <v>35</v>
      </c>
      <c r="I4" s="50" t="s">
        <v>36</v>
      </c>
      <c r="J4" s="50" t="s">
        <v>3</v>
      </c>
      <c r="K4" s="50" t="s">
        <v>57</v>
      </c>
      <c r="L4" s="51" t="s">
        <v>61</v>
      </c>
      <c r="M4" s="51" t="s">
        <v>49</v>
      </c>
    </row>
    <row r="5" spans="1:13" ht="31.5" customHeight="1">
      <c r="A5" s="52">
        <v>1</v>
      </c>
      <c r="B5" s="50" t="s">
        <v>44</v>
      </c>
      <c r="C5" s="50">
        <v>1</v>
      </c>
      <c r="D5" s="104">
        <f>INDEX('1. závod'!$A:$BI,$C5+5,INDEX('Základní list'!$B:$B,MATCH($B5,'Základní list'!$A:$A,0),1))</f>
        <v>1380</v>
      </c>
      <c r="E5" s="53">
        <f>INDEX('1. závod'!$A:$BI,$C5+5,INDEX('Základní list'!$B:$B,MATCH($B5,'Základní list'!$A:$A,0),1)+2)</f>
        <v>1</v>
      </c>
      <c r="F5" s="84" t="str">
        <f>INDEX('1. závod'!$A:$BI,$C5+5,INDEX('Základní list'!$B:$B,MATCH($B5,'Základní list'!$A:$A,0),1)-2)</f>
        <v>Janečka Martin</v>
      </c>
      <c r="G5" s="82" t="str">
        <f>INDEX('1. závod'!$A:$BI,$C5+5,INDEX('Základní list'!$B:$B,MATCH($B5,'Základní list'!$A:$A,0),1)-1)</f>
        <v>GB Fishing sport Team - SEMA</v>
      </c>
      <c r="H5" s="50" t="s">
        <v>44</v>
      </c>
      <c r="I5" s="50">
        <v>1</v>
      </c>
      <c r="J5" s="104">
        <f>INDEX('2. závod'!$A:$BI,$I5+5,INDEX('Základní list'!$B:$B,MATCH($H5,'Základní list'!$A:$A,0),1))</f>
        <v>1100</v>
      </c>
      <c r="K5" s="53">
        <f>INDEX('2. závod'!$A:$BI,$I5+5,INDEX('Základní list'!$B:$B,MATCH($H5,'Základní list'!$A:$A,0),1)+2)</f>
        <v>9</v>
      </c>
      <c r="L5" s="84" t="str">
        <f>INDEX('2. závod'!$A:$BI,$I5+5,INDEX('Základní list'!$B:$B,MATCH($H5,'Základní list'!$A:$A,0),1)-2)</f>
        <v>Franc Tomáš</v>
      </c>
      <c r="M5" s="82" t="str">
        <f>INDEX('2. závod'!$A:$BI,$I5+5,INDEX('Základní list'!$B:$B,MATCH($H5,'Základní list'!$A:$A,0),1)-1)</f>
        <v>Kukající vlci FEEDER TEAM</v>
      </c>
    </row>
    <row r="6" spans="1:13" ht="31.5" customHeight="1">
      <c r="A6" s="52">
        <v>2</v>
      </c>
      <c r="B6" s="50" t="s">
        <v>44</v>
      </c>
      <c r="C6" s="50">
        <v>2</v>
      </c>
      <c r="D6" s="104">
        <f>INDEX('1. závod'!$A:$BI,$C6+5,INDEX('Základní list'!$B:$B,MATCH($B6,'Základní list'!$A:$A,0),1))</f>
        <v>230</v>
      </c>
      <c r="E6" s="53">
        <f>INDEX('1. závod'!$A:$BI,$C6+5,INDEX('Základní list'!$B:$B,MATCH($B6,'Základní list'!$A:$A,0),1)+2)</f>
        <v>3</v>
      </c>
      <c r="F6" s="84" t="str">
        <f>INDEX('1. závod'!$A:$BI,$C6+5,INDEX('Základní list'!$B:$B,MATCH($B6,'Základní list'!$A:$A,0),1)-2)</f>
        <v>Hlína Václav</v>
      </c>
      <c r="G6" s="82" t="str">
        <f>INDEX('1. závod'!$A:$BI,$C6+5,INDEX('Základní list'!$B:$B,MATCH($B6,'Základní list'!$A:$A,0),1)-1)</f>
        <v>ÚSMP ČRS-MO Braník</v>
      </c>
      <c r="H6" s="50" t="s">
        <v>44</v>
      </c>
      <c r="I6" s="50">
        <v>2</v>
      </c>
      <c r="J6" s="104">
        <f>INDEX('2. závod'!$A:$BI,$I6+5,INDEX('Základní list'!$B:$B,MATCH($H6,'Základní list'!$A:$A,0),1))</f>
        <v>1690</v>
      </c>
      <c r="K6" s="53">
        <f>INDEX('2. závod'!$A:$BI,$I6+5,INDEX('Základní list'!$B:$B,MATCH($H6,'Základní list'!$A:$A,0),1)+2)</f>
        <v>4</v>
      </c>
      <c r="L6" s="84" t="str">
        <f>INDEX('2. závod'!$A:$BI,$I6+5,INDEX('Základní list'!$B:$B,MATCH($H6,'Základní list'!$A:$A,0),1)-2)</f>
        <v>Lisník Petr</v>
      </c>
      <c r="M6" s="82" t="str">
        <f>INDEX('2. závod'!$A:$BI,$I6+5,INDEX('Základní list'!$B:$B,MATCH($H6,'Základní list'!$A:$A,0),1)-1)</f>
        <v>VITALITA Ostrava</v>
      </c>
    </row>
    <row r="7" spans="1:13" ht="31.5" customHeight="1">
      <c r="A7" s="52">
        <v>3</v>
      </c>
      <c r="B7" s="50" t="s">
        <v>44</v>
      </c>
      <c r="C7" s="50">
        <v>3</v>
      </c>
      <c r="D7" s="104">
        <f>INDEX('1. závod'!$A:$BI,$C7+5,INDEX('Základní list'!$B:$B,MATCH($B7,'Základní list'!$A:$A,0),1))</f>
        <v>200</v>
      </c>
      <c r="E7" s="53">
        <f>INDEX('1. závod'!$A:$BI,$C7+5,INDEX('Základní list'!$B:$B,MATCH($B7,'Základní list'!$A:$A,0),1)+2)</f>
        <v>4</v>
      </c>
      <c r="F7" s="84" t="str">
        <f>INDEX('1. závod'!$A:$BI,$C7+5,INDEX('Základní list'!$B:$B,MATCH($B7,'Základní list'!$A:$A,0),1)-2)</f>
        <v>Podrápský Petr</v>
      </c>
      <c r="G7" s="82" t="str">
        <f>INDEX('1. závod'!$A:$BI,$C7+5,INDEX('Základní list'!$B:$B,MATCH($B7,'Základní list'!$A:$A,0),1)-1)</f>
        <v>LOVCI 007</v>
      </c>
      <c r="H7" s="50" t="s">
        <v>44</v>
      </c>
      <c r="I7" s="50">
        <v>3</v>
      </c>
      <c r="J7" s="104">
        <f>INDEX('2. závod'!$A:$BI,$I7+5,INDEX('Základní list'!$B:$B,MATCH($H7,'Základní list'!$A:$A,0),1))</f>
        <v>1220</v>
      </c>
      <c r="K7" s="53">
        <f>INDEX('2. závod'!$A:$BI,$I7+5,INDEX('Základní list'!$B:$B,MATCH($H7,'Základní list'!$A:$A,0),1)+2)</f>
        <v>8</v>
      </c>
      <c r="L7" s="84" t="str">
        <f>INDEX('2. závod'!$A:$BI,$I7+5,INDEX('Základní list'!$B:$B,MATCH($H7,'Základní list'!$A:$A,0),1)-2)</f>
        <v>Štěpnička Milan</v>
      </c>
      <c r="M7" s="82" t="str">
        <f>INDEX('2. závod'!$A:$BI,$I7+5,INDEX('Základní list'!$B:$B,MATCH($H7,'Základní list'!$A:$A,0),1)-1)</f>
        <v>Feeder Team Český Šternberk</v>
      </c>
    </row>
    <row r="8" spans="1:13" ht="31.5" customHeight="1">
      <c r="A8" s="52">
        <v>4</v>
      </c>
      <c r="B8" s="50" t="s">
        <v>44</v>
      </c>
      <c r="C8" s="50">
        <v>4</v>
      </c>
      <c r="D8" s="104">
        <f>INDEX('1. závod'!$A:$BI,$C8+5,INDEX('Základní list'!$B:$B,MATCH($B8,'Základní list'!$A:$A,0),1))</f>
        <v>120</v>
      </c>
      <c r="E8" s="53">
        <f>INDEX('1. závod'!$A:$BI,$C8+5,INDEX('Základní list'!$B:$B,MATCH($B8,'Základní list'!$A:$A,0),1)+2)</f>
        <v>5</v>
      </c>
      <c r="F8" s="84" t="str">
        <f>INDEX('1. závod'!$A:$BI,$C8+5,INDEX('Základní list'!$B:$B,MATCH($B8,'Základní list'!$A:$A,0),1)-2)</f>
        <v>Brabec Petr</v>
      </c>
      <c r="G8" s="82" t="str">
        <f>INDEX('1. závod'!$A:$BI,$C8+5,INDEX('Základní list'!$B:$B,MATCH($B8,'Základní list'!$A:$A,0),1)-1)</f>
        <v>MIDDY FEEDER TEAM</v>
      </c>
      <c r="H8" s="50" t="s">
        <v>44</v>
      </c>
      <c r="I8" s="50">
        <v>4</v>
      </c>
      <c r="J8" s="104">
        <f>INDEX('2. závod'!$A:$BI,$I8+5,INDEX('Základní list'!$B:$B,MATCH($H8,'Základní list'!$A:$A,0),1))</f>
        <v>580</v>
      </c>
      <c r="K8" s="53">
        <f>INDEX('2. závod'!$A:$BI,$I8+5,INDEX('Základní list'!$B:$B,MATCH($H8,'Základní list'!$A:$A,0),1)+2)</f>
        <v>11</v>
      </c>
      <c r="L8" s="84" t="str">
        <f>INDEX('2. závod'!$A:$BI,$I8+5,INDEX('Základní list'!$B:$B,MATCH($H8,'Základní list'!$A:$A,0),1)-2)</f>
        <v>Stříbrský Viktor</v>
      </c>
      <c r="M8" s="82" t="str">
        <f>INDEX('2. závod'!$A:$BI,$I8+5,INDEX('Základní list'!$B:$B,MATCH($H8,'Základní list'!$A:$A,0),1)-1)</f>
        <v>LOVCI 007</v>
      </c>
    </row>
    <row r="9" spans="1:13" ht="31.5" customHeight="1">
      <c r="A9" s="52">
        <v>5</v>
      </c>
      <c r="B9" s="50" t="s">
        <v>44</v>
      </c>
      <c r="C9" s="50">
        <v>5</v>
      </c>
      <c r="D9" s="104">
        <f>INDEX('1. závod'!$A:$BI,$C9+5,INDEX('Základní list'!$B:$B,MATCH($B9,'Základní list'!$A:$A,0),1))</f>
        <v>100</v>
      </c>
      <c r="E9" s="53">
        <f>INDEX('1. závod'!$A:$BI,$C9+5,INDEX('Základní list'!$B:$B,MATCH($B9,'Základní list'!$A:$A,0),1)+2)</f>
        <v>6</v>
      </c>
      <c r="F9" s="84" t="str">
        <f>INDEX('1. závod'!$A:$BI,$C9+5,INDEX('Základní list'!$B:$B,MATCH($B9,'Základní list'!$A:$A,0),1)-2)</f>
        <v>Bromovský Petr</v>
      </c>
      <c r="G9" s="82" t="str">
        <f>INDEX('1. závod'!$A:$BI,$C9+5,INDEX('Základní list'!$B:$B,MATCH($B9,'Základní list'!$A:$A,0),1)-1)</f>
        <v>RUP Ignesti Feeder Team</v>
      </c>
      <c r="H9" s="50" t="s">
        <v>44</v>
      </c>
      <c r="I9" s="50">
        <v>5</v>
      </c>
      <c r="J9" s="104">
        <f>INDEX('2. závod'!$A:$BI,$I9+5,INDEX('Základní list'!$B:$B,MATCH($H9,'Základní list'!$A:$A,0),1))</f>
        <v>0</v>
      </c>
      <c r="K9" s="53">
        <f>INDEX('2. závod'!$A:$BI,$I9+5,INDEX('Základní list'!$B:$B,MATCH($H9,'Základní list'!$A:$A,0),1)+2)</f>
        <v>12</v>
      </c>
      <c r="L9" s="84" t="str">
        <f>INDEX('2. závod'!$A:$BI,$I9+5,INDEX('Základní list'!$B:$B,MATCH($H9,'Základní list'!$A:$A,0),1)-2)</f>
        <v>Kalenský Petr</v>
      </c>
      <c r="M9" s="82" t="str">
        <f>INDEX('2. závod'!$A:$BI,$I9+5,INDEX('Základní list'!$B:$B,MATCH($H9,'Základní list'!$A:$A,0),1)-1)</f>
        <v>KS FISH TEAM</v>
      </c>
    </row>
    <row r="10" spans="1:13" ht="31.5" customHeight="1">
      <c r="A10" s="52">
        <v>6</v>
      </c>
      <c r="B10" s="50" t="s">
        <v>44</v>
      </c>
      <c r="C10" s="50">
        <v>6</v>
      </c>
      <c r="D10" s="104">
        <f>INDEX('1. závod'!$A:$BI,$C10+5,INDEX('Základní list'!$B:$B,MATCH($B10,'Základní list'!$A:$A,0),1))</f>
        <v>90</v>
      </c>
      <c r="E10" s="53">
        <f>INDEX('1. závod'!$A:$BI,$C10+5,INDEX('Základní list'!$B:$B,MATCH($B10,'Základní list'!$A:$A,0),1)+2)</f>
        <v>7</v>
      </c>
      <c r="F10" s="84" t="str">
        <f>INDEX('1. závod'!$A:$BI,$C10+5,INDEX('Základní list'!$B:$B,MATCH($B10,'Základní list'!$A:$A,0),1)-2)</f>
        <v>Babica Ladislav</v>
      </c>
      <c r="G10" s="82" t="str">
        <f>INDEX('1. závod'!$A:$BI,$C10+5,INDEX('Základní list'!$B:$B,MATCH($B10,'Základní list'!$A:$A,0),1)-1)</f>
        <v>RC Karasi Olomouc</v>
      </c>
      <c r="H10" s="50" t="s">
        <v>44</v>
      </c>
      <c r="I10" s="50">
        <v>6</v>
      </c>
      <c r="J10" s="104">
        <f>INDEX('2. závod'!$A:$BI,$I10+5,INDEX('Základní list'!$B:$B,MATCH($H10,'Základní list'!$A:$A,0),1))</f>
        <v>1320</v>
      </c>
      <c r="K10" s="53">
        <f>INDEX('2. závod'!$A:$BI,$I10+5,INDEX('Základní list'!$B:$B,MATCH($H10,'Základní list'!$A:$A,0),1)+2)</f>
        <v>7</v>
      </c>
      <c r="L10" s="84" t="str">
        <f>INDEX('2. závod'!$A:$BI,$I10+5,INDEX('Základní list'!$B:$B,MATCH($H10,'Základní list'!$A:$A,0),1)-2)</f>
        <v>Čéška Ladislav</v>
      </c>
      <c r="M10" s="82" t="str">
        <f>INDEX('2. závod'!$A:$BI,$I10+5,INDEX('Základní list'!$B:$B,MATCH($H10,'Základní list'!$A:$A,0),1)-1)</f>
        <v>Brazilci Feeder Team COLMIC</v>
      </c>
    </row>
    <row r="11" spans="1:13" ht="31.5" customHeight="1">
      <c r="A11" s="52">
        <v>7</v>
      </c>
      <c r="B11" s="50" t="s">
        <v>44</v>
      </c>
      <c r="C11" s="50">
        <v>7</v>
      </c>
      <c r="D11" s="104">
        <f>INDEX('1. závod'!$A:$BI,$C11+5,INDEX('Základní list'!$B:$B,MATCH($B11,'Základní list'!$A:$A,0),1))</f>
        <v>0</v>
      </c>
      <c r="E11" s="53">
        <f>INDEX('1. závod'!$A:$BI,$C11+5,INDEX('Základní list'!$B:$B,MATCH($B11,'Základní list'!$A:$A,0),1)+2)</f>
        <v>10</v>
      </c>
      <c r="F11" s="84" t="str">
        <f>INDEX('1. závod'!$A:$BI,$C11+5,INDEX('Základní list'!$B:$B,MATCH($B11,'Základní list'!$A:$A,0),1)-2)</f>
        <v>Kafka Vojtěch</v>
      </c>
      <c r="G11" s="82" t="str">
        <f>INDEX('1. závod'!$A:$BI,$C11+5,INDEX('Základní list'!$B:$B,MATCH($B11,'Základní list'!$A:$A,0),1)-1)</f>
        <v>FEEDER TEAM Znojmo</v>
      </c>
      <c r="H11" s="50" t="s">
        <v>44</v>
      </c>
      <c r="I11" s="50">
        <v>7</v>
      </c>
      <c r="J11" s="104">
        <f>INDEX('2. závod'!$A:$BI,$I11+5,INDEX('Základní list'!$B:$B,MATCH($H11,'Základní list'!$A:$A,0),1))</f>
        <v>620</v>
      </c>
      <c r="K11" s="53">
        <f>INDEX('2. závod'!$A:$BI,$I11+5,INDEX('Základní list'!$B:$B,MATCH($H11,'Základní list'!$A:$A,0),1)+2)</f>
        <v>10</v>
      </c>
      <c r="L11" s="84" t="str">
        <f>INDEX('2. závod'!$A:$BI,$I11+5,INDEX('Základní list'!$B:$B,MATCH($H11,'Základní list'!$A:$A,0),1)-2)</f>
        <v>Matička Martin</v>
      </c>
      <c r="M11" s="82" t="str">
        <f>INDEX('2. závod'!$A:$BI,$I11+5,INDEX('Základní list'!$B:$B,MATCH($H11,'Základní list'!$A:$A,0),1)-1)</f>
        <v>MIDDY FEEDER TEAM</v>
      </c>
    </row>
    <row r="12" spans="1:13" ht="31.5" customHeight="1">
      <c r="A12" s="52">
        <v>8</v>
      </c>
      <c r="B12" s="50" t="s">
        <v>44</v>
      </c>
      <c r="C12" s="50">
        <v>8</v>
      </c>
      <c r="D12" s="104">
        <f>INDEX('1. závod'!$A:$BI,$C12+5,INDEX('Základní list'!$B:$B,MATCH($B12,'Základní list'!$A:$A,0),1))</f>
        <v>0</v>
      </c>
      <c r="E12" s="53">
        <f>INDEX('1. závod'!$A:$BI,$C12+5,INDEX('Základní list'!$B:$B,MATCH($B12,'Základní list'!$A:$A,0),1)+2)</f>
        <v>10</v>
      </c>
      <c r="F12" s="84" t="str">
        <f>INDEX('1. závod'!$A:$BI,$C12+5,INDEX('Základní list'!$B:$B,MATCH($B12,'Základní list'!$A:$A,0),1)-2)</f>
        <v>Miháliková Diana</v>
      </c>
      <c r="G12" s="82" t="str">
        <f>INDEX('1. závod'!$A:$BI,$C12+5,INDEX('Základní list'!$B:$B,MATCH($B12,'Základní list'!$A:$A,0),1)-1)</f>
        <v>LADY´S Feeder Team</v>
      </c>
      <c r="H12" s="50" t="s">
        <v>44</v>
      </c>
      <c r="I12" s="50">
        <v>8</v>
      </c>
      <c r="J12" s="104">
        <f>INDEX('2. závod'!$A:$BI,$I12+5,INDEX('Základní list'!$B:$B,MATCH($H12,'Základní list'!$A:$A,0),1))</f>
        <v>1440</v>
      </c>
      <c r="K12" s="53">
        <f>INDEX('2. závod'!$A:$BI,$I12+5,INDEX('Základní list'!$B:$B,MATCH($H12,'Základní list'!$A:$A,0),1)+2)</f>
        <v>6</v>
      </c>
      <c r="L12" s="84" t="str">
        <f>INDEX('2. závod'!$A:$BI,$I12+5,INDEX('Základní list'!$B:$B,MATCH($H12,'Základní list'!$A:$A,0),1)-2)</f>
        <v>Vávra Jiří</v>
      </c>
      <c r="M12" s="82" t="str">
        <f>INDEX('2. závod'!$A:$BI,$I12+5,INDEX('Základní list'!$B:$B,MATCH($H12,'Základní list'!$A:$A,0),1)-1)</f>
        <v>MILO Feeder Team</v>
      </c>
    </row>
    <row r="13" spans="1:13" ht="31.5" customHeight="1">
      <c r="A13" s="52">
        <v>9</v>
      </c>
      <c r="B13" s="50" t="s">
        <v>44</v>
      </c>
      <c r="C13" s="50">
        <v>9</v>
      </c>
      <c r="D13" s="104">
        <f>INDEX('1. závod'!$A:$BI,$C13+5,INDEX('Základní list'!$B:$B,MATCH($B13,'Základní list'!$A:$A,0),1))</f>
        <v>0</v>
      </c>
      <c r="E13" s="53">
        <f>INDEX('1. závod'!$A:$BI,$C13+5,INDEX('Základní list'!$B:$B,MATCH($B13,'Základní list'!$A:$A,0),1)+2)</f>
        <v>10</v>
      </c>
      <c r="F13" s="84" t="str">
        <f>INDEX('1. závod'!$A:$BI,$C13+5,INDEX('Základní list'!$B:$B,MATCH($B13,'Základní list'!$A:$A,0),1)-2)</f>
        <v>Dušánek Bohuslav</v>
      </c>
      <c r="G13" s="82" t="str">
        <f>INDEX('1. závod'!$A:$BI,$C13+5,INDEX('Základní list'!$B:$B,MATCH($B13,'Základní list'!$A:$A,0),1)-1)</f>
        <v>KS FISH TEAM</v>
      </c>
      <c r="H13" s="50" t="s">
        <v>44</v>
      </c>
      <c r="I13" s="50">
        <v>9</v>
      </c>
      <c r="J13" s="104">
        <f>INDEX('2. závod'!$A:$BI,$I13+5,INDEX('Základní list'!$B:$B,MATCH($H13,'Základní list'!$A:$A,0),1))</f>
        <v>3570</v>
      </c>
      <c r="K13" s="53">
        <f>INDEX('2. závod'!$A:$BI,$I13+5,INDEX('Základní list'!$B:$B,MATCH($H13,'Základní list'!$A:$A,0),1)+2)</f>
        <v>2</v>
      </c>
      <c r="L13" s="84" t="str">
        <f>INDEX('2. závod'!$A:$BI,$I13+5,INDEX('Základní list'!$B:$B,MATCH($H13,'Základní list'!$A:$A,0),1)-2)</f>
        <v>Vaněk Lukáš</v>
      </c>
      <c r="M13" s="82" t="str">
        <f>INDEX('2. závod'!$A:$BI,$I13+5,INDEX('Základní list'!$B:$B,MATCH($H13,'Základní list'!$A:$A,0),1)-1)</f>
        <v>FEEDER TEAM Znojmo</v>
      </c>
    </row>
    <row r="14" spans="1:13" ht="31.5" customHeight="1">
      <c r="A14" s="52">
        <v>10</v>
      </c>
      <c r="B14" s="50" t="s">
        <v>44</v>
      </c>
      <c r="C14" s="50">
        <v>10</v>
      </c>
      <c r="D14" s="104">
        <f>INDEX('1. závod'!$A:$BI,$C14+5,INDEX('Základní list'!$B:$B,MATCH($B14,'Základní list'!$A:$A,0),1))</f>
        <v>0</v>
      </c>
      <c r="E14" s="53">
        <f>INDEX('1. závod'!$A:$BI,$C14+5,INDEX('Základní list'!$B:$B,MATCH($B14,'Základní list'!$A:$A,0),1)+2)</f>
        <v>10</v>
      </c>
      <c r="F14" s="84" t="str">
        <f>INDEX('1. závod'!$A:$BI,$C14+5,INDEX('Základní list'!$B:$B,MATCH($B14,'Základní list'!$A:$A,0),1)-2)</f>
        <v>Popadinec Richar</v>
      </c>
      <c r="G14" s="82" t="str">
        <f>INDEX('1. závod'!$A:$BI,$C14+5,INDEX('Základní list'!$B:$B,MATCH($B14,'Základní list'!$A:$A,0),1)-1)</f>
        <v>TINKA Feeder Mančaft</v>
      </c>
      <c r="H14" s="50" t="s">
        <v>44</v>
      </c>
      <c r="I14" s="50">
        <v>10</v>
      </c>
      <c r="J14" s="104">
        <f>INDEX('2. závod'!$A:$BI,$I14+5,INDEX('Základní list'!$B:$B,MATCH($H14,'Základní list'!$A:$A,0),1))</f>
        <v>1640</v>
      </c>
      <c r="K14" s="53">
        <f>INDEX('2. závod'!$A:$BI,$I14+5,INDEX('Základní list'!$B:$B,MATCH($H14,'Základní list'!$A:$A,0),1)+2)</f>
        <v>5</v>
      </c>
      <c r="L14" s="84" t="str">
        <f>INDEX('2. závod'!$A:$BI,$I14+5,INDEX('Základní list'!$B:$B,MATCH($H14,'Základní list'!$A:$A,0),1)-2)</f>
        <v>Bruner Václav</v>
      </c>
      <c r="M14" s="82" t="str">
        <f>INDEX('2. závod'!$A:$BI,$I14+5,INDEX('Základní list'!$B:$B,MATCH($H14,'Základní list'!$A:$A,0),1)-1)</f>
        <v>Traper Feeder Team Bombeři</v>
      </c>
    </row>
    <row r="15" spans="1:13" ht="31.5" customHeight="1">
      <c r="A15" s="52">
        <v>11</v>
      </c>
      <c r="B15" s="50" t="s">
        <v>44</v>
      </c>
      <c r="C15" s="50">
        <v>11</v>
      </c>
      <c r="D15" s="104">
        <f>INDEX('1. závod'!$A:$BI,$C15+5,INDEX('Základní list'!$B:$B,MATCH($B15,'Základní list'!$A:$A,0),1))</f>
        <v>0</v>
      </c>
      <c r="E15" s="53">
        <f>INDEX('1. závod'!$A:$BI,$C15+5,INDEX('Základní list'!$B:$B,MATCH($B15,'Základní list'!$A:$A,0),1)+2)</f>
        <v>10</v>
      </c>
      <c r="F15" s="84" t="str">
        <f>INDEX('1. závod'!$A:$BI,$C15+5,INDEX('Základní list'!$B:$B,MATCH($B15,'Základní list'!$A:$A,0),1)-2)</f>
        <v>Surgota Juraj</v>
      </c>
      <c r="G15" s="82" t="str">
        <f>INDEX('1. závod'!$A:$BI,$C15+5,INDEX('Základní list'!$B:$B,MATCH($B15,'Základní list'!$A:$A,0),1)-1)</f>
        <v>Kukající vlci FEEDER TEAM</v>
      </c>
      <c r="H15" s="50" t="s">
        <v>44</v>
      </c>
      <c r="I15" s="50">
        <v>11</v>
      </c>
      <c r="J15" s="104">
        <f>INDEX('2. závod'!$A:$BI,$I15+5,INDEX('Základní list'!$B:$B,MATCH($H15,'Základní list'!$A:$A,0),1))</f>
        <v>2270</v>
      </c>
      <c r="K15" s="53">
        <f>INDEX('2. závod'!$A:$BI,$I15+5,INDEX('Základní list'!$B:$B,MATCH($H15,'Základní list'!$A:$A,0),1)+2)</f>
        <v>3</v>
      </c>
      <c r="L15" s="84" t="str">
        <f>INDEX('2. závod'!$A:$BI,$I15+5,INDEX('Základní list'!$B:$B,MATCH($H15,'Základní list'!$A:$A,0),1)-2)</f>
        <v>Ouředníček Jiří</v>
      </c>
      <c r="M15" s="82" t="str">
        <f>INDEX('2. závod'!$A:$BI,$I15+5,INDEX('Základní list'!$B:$B,MATCH($H15,'Základní list'!$A:$A,0),1)-1)</f>
        <v>MIVARDI FEEDER TEAM</v>
      </c>
    </row>
    <row r="16" spans="1:13" ht="31.5" customHeight="1">
      <c r="A16" s="52">
        <v>12</v>
      </c>
      <c r="B16" s="50" t="s">
        <v>44</v>
      </c>
      <c r="C16" s="50">
        <v>12</v>
      </c>
      <c r="D16" s="104">
        <f>INDEX('1. závod'!$A:$BI,$C16+5,INDEX('Základní list'!$B:$B,MATCH($B16,'Základní list'!$A:$A,0),1))</f>
        <v>320</v>
      </c>
      <c r="E16" s="53">
        <f>INDEX('1. závod'!$A:$BI,$C16+5,INDEX('Základní list'!$B:$B,MATCH($B16,'Základní list'!$A:$A,0),1)+2)</f>
        <v>2</v>
      </c>
      <c r="F16" s="84" t="str">
        <f>INDEX('1. závod'!$A:$BI,$C16+5,INDEX('Základní list'!$B:$B,MATCH($B16,'Základní list'!$A:$A,0),1)-2)</f>
        <v>Schwach Petr</v>
      </c>
      <c r="G16" s="82" t="str">
        <f>INDEX('1. závod'!$A:$BI,$C16+5,INDEX('Základní list'!$B:$B,MATCH($B16,'Základní list'!$A:$A,0),1)-1)</f>
        <v>Brazilci Feeder Team COLMIC</v>
      </c>
      <c r="H16" s="50" t="s">
        <v>44</v>
      </c>
      <c r="I16" s="50">
        <v>12</v>
      </c>
      <c r="J16" s="104">
        <f>INDEX('2. závod'!$A:$BI,$I16+5,INDEX('Základní list'!$B:$B,MATCH($H16,'Základní list'!$A:$A,0),1))</f>
        <v>3880</v>
      </c>
      <c r="K16" s="53">
        <f>INDEX('2. závod'!$A:$BI,$I16+5,INDEX('Základní list'!$B:$B,MATCH($H16,'Základní list'!$A:$A,0),1)+2)</f>
        <v>1</v>
      </c>
      <c r="L16" s="84" t="str">
        <f>INDEX('2. závod'!$A:$BI,$I16+5,INDEX('Základní list'!$B:$B,MATCH($H16,'Základní list'!$A:$A,0),1)-2)</f>
        <v>Janečka Martin</v>
      </c>
      <c r="M16" s="82" t="str">
        <f>INDEX('2. závod'!$A:$BI,$I16+5,INDEX('Základní list'!$B:$B,MATCH($H16,'Základní list'!$A:$A,0),1)-1)</f>
        <v>GB Fishing sport Team - SEMA</v>
      </c>
    </row>
    <row r="17" spans="1:13" ht="31.5" customHeight="1">
      <c r="A17" s="52">
        <v>13</v>
      </c>
      <c r="B17" s="50" t="s">
        <v>44</v>
      </c>
      <c r="C17" s="50">
        <v>13</v>
      </c>
      <c r="D17" s="104">
        <f>INDEX('1. závod'!$A:$BI,$C17+5,INDEX('Základní list'!$B:$B,MATCH($B17,'Základní list'!$A:$A,0),1))</f>
        <v>0</v>
      </c>
      <c r="E17" s="53">
        <f>INDEX('1. závod'!$A:$BI,$C17+5,INDEX('Základní list'!$B:$B,MATCH($B17,'Základní list'!$A:$A,0),1)+2)</f>
        <v>0</v>
      </c>
      <c r="F17" s="84">
        <f>INDEX('1. závod'!$A:$BI,$C17+5,INDEX('Základní list'!$B:$B,MATCH($B17,'Základní list'!$A:$A,0),1)-2)</f>
      </c>
      <c r="G17" s="82">
        <f>INDEX('1. závod'!$A:$BI,$C17+5,INDEX('Základní list'!$B:$B,MATCH($B17,'Základní list'!$A:$A,0),1)-1)</f>
      </c>
      <c r="H17" s="50" t="s">
        <v>44</v>
      </c>
      <c r="I17" s="50">
        <v>13</v>
      </c>
      <c r="J17" s="104">
        <f>INDEX('2. závod'!$A:$BI,$I17+5,INDEX('Základní list'!$B:$B,MATCH($H17,'Základní list'!$A:$A,0),1))</f>
        <v>0</v>
      </c>
      <c r="K17" s="53">
        <f>INDEX('2. závod'!$A:$BI,$I17+5,INDEX('Základní list'!$B:$B,MATCH($H17,'Základní list'!$A:$A,0),1)+2)</f>
      </c>
      <c r="L17" s="84">
        <f>INDEX('2. závod'!$A:$BI,$I17+5,INDEX('Základní list'!$B:$B,MATCH($H17,'Základní list'!$A:$A,0),1)-2)</f>
      </c>
      <c r="M17" s="82">
        <f>INDEX('2. závod'!$A:$BI,$I17+5,INDEX('Základní list'!$B:$B,MATCH($H17,'Základní list'!$A:$A,0),1)-1)</f>
      </c>
    </row>
    <row r="18" spans="1:13" ht="31.5" customHeight="1">
      <c r="A18" s="52">
        <v>14</v>
      </c>
      <c r="B18" s="50" t="s">
        <v>44</v>
      </c>
      <c r="C18" s="50">
        <v>14</v>
      </c>
      <c r="D18" s="104">
        <f>INDEX('1. závod'!$A:$BI,$C18+5,INDEX('Základní list'!$B:$B,MATCH($B18,'Základní list'!$A:$A,0),1))</f>
        <v>0</v>
      </c>
      <c r="E18" s="53">
        <f>INDEX('1. závod'!$A:$BI,$C18+5,INDEX('Základní list'!$B:$B,MATCH($B18,'Základní list'!$A:$A,0),1)+2)</f>
      </c>
      <c r="F18" s="84">
        <f>INDEX('1. závod'!$A:$BI,$C18+5,INDEX('Základní list'!$B:$B,MATCH($B18,'Základní list'!$A:$A,0),1)-2)</f>
      </c>
      <c r="G18" s="82">
        <f>INDEX('1. závod'!$A:$BI,$C18+5,INDEX('Základní list'!$B:$B,MATCH($B18,'Základní list'!$A:$A,0),1)-1)</f>
      </c>
      <c r="H18" s="50" t="s">
        <v>44</v>
      </c>
      <c r="I18" s="50">
        <v>14</v>
      </c>
      <c r="J18" s="104">
        <f>INDEX('2. závod'!$A:$BI,$I18+5,INDEX('Základní list'!$B:$B,MATCH($H18,'Základní list'!$A:$A,0),1))</f>
        <v>0</v>
      </c>
      <c r="K18" s="53">
        <f>INDEX('2. závod'!$A:$BI,$I18+5,INDEX('Základní list'!$B:$B,MATCH($H18,'Základní list'!$A:$A,0),1)+2)</f>
      </c>
      <c r="L18" s="84">
        <f>INDEX('2. závod'!$A:$BI,$I18+5,INDEX('Základní list'!$B:$B,MATCH($H18,'Základní list'!$A:$A,0),1)-2)</f>
      </c>
      <c r="M18" s="82">
        <f>INDEX('2. závod'!$A:$BI,$I18+5,INDEX('Základní list'!$B:$B,MATCH($H18,'Základní list'!$A:$A,0),1)-1)</f>
      </c>
    </row>
    <row r="19" spans="1:13" ht="31.5" customHeight="1">
      <c r="A19" s="52">
        <v>15</v>
      </c>
      <c r="B19" s="50" t="s">
        <v>44</v>
      </c>
      <c r="C19" s="50">
        <v>15</v>
      </c>
      <c r="D19" s="104">
        <f>INDEX('1. závod'!$A:$BI,$C19+5,INDEX('Základní list'!$B:$B,MATCH($B19,'Základní list'!$A:$A,0),1))</f>
        <v>0</v>
      </c>
      <c r="E19" s="53">
        <f>INDEX('1. závod'!$A:$BI,$C19+5,INDEX('Základní list'!$B:$B,MATCH($B19,'Základní list'!$A:$A,0),1)+2)</f>
      </c>
      <c r="F19" s="84">
        <f>INDEX('1. závod'!$A:$BI,$C19+5,INDEX('Základní list'!$B:$B,MATCH($B19,'Základní list'!$A:$A,0),1)-2)</f>
      </c>
      <c r="G19" s="82">
        <f>INDEX('1. závod'!$A:$BI,$C19+5,INDEX('Základní list'!$B:$B,MATCH($B19,'Základní list'!$A:$A,0),1)-1)</f>
      </c>
      <c r="H19" s="50" t="s">
        <v>44</v>
      </c>
      <c r="I19" s="50">
        <v>15</v>
      </c>
      <c r="J19" s="104">
        <f>INDEX('2. závod'!$A:$BI,$I19+5,INDEX('Základní list'!$B:$B,MATCH($H19,'Základní list'!$A:$A,0),1))</f>
        <v>0</v>
      </c>
      <c r="K19" s="53">
        <f>INDEX('2. závod'!$A:$BI,$I19+5,INDEX('Základní list'!$B:$B,MATCH($H19,'Základní list'!$A:$A,0),1)+2)</f>
      </c>
      <c r="L19" s="84">
        <f>INDEX('2. závod'!$A:$BI,$I19+5,INDEX('Základní list'!$B:$B,MATCH($H19,'Základní list'!$A:$A,0),1)-2)</f>
      </c>
      <c r="M19" s="82">
        <f>INDEX('2. závod'!$A:$BI,$I19+5,INDEX('Základní list'!$B:$B,MATCH($H19,'Základní list'!$A:$A,0),1)-1)</f>
      </c>
    </row>
    <row r="20" spans="1:13" ht="31.5" customHeight="1">
      <c r="A20" s="52">
        <v>16</v>
      </c>
      <c r="B20" s="50" t="s">
        <v>78</v>
      </c>
      <c r="C20" s="50">
        <v>1</v>
      </c>
      <c r="D20" s="104">
        <f>INDEX('1. závod'!$A:$BI,$C20+5,INDEX('Základní list'!$B:$B,MATCH($B20,'Základní list'!$A:$A,0),1))</f>
        <v>540</v>
      </c>
      <c r="E20" s="53">
        <f>INDEX('1. závod'!$A:$BI,$C20+5,INDEX('Základní list'!$B:$B,MATCH($B20,'Základní list'!$A:$A,0),1)+2)</f>
        <v>1</v>
      </c>
      <c r="F20" s="84" t="str">
        <f>INDEX('1. závod'!$A:$BI,$C20+5,INDEX('Základní list'!$B:$B,MATCH($B20,'Základní list'!$A:$A,0),1)-2)</f>
        <v>Kabourek Václav</v>
      </c>
      <c r="G20" s="82" t="str">
        <f>INDEX('1. závod'!$A:$BI,$C20+5,INDEX('Základní list'!$B:$B,MATCH($B20,'Základní list'!$A:$A,0),1)-1)</f>
        <v>Royal Bait Feeder Team</v>
      </c>
      <c r="H20" s="50" t="s">
        <v>78</v>
      </c>
      <c r="I20" s="50">
        <v>1</v>
      </c>
      <c r="J20" s="104">
        <f>INDEX('2. závod'!$A:$BI,$I20+5,INDEX('Základní list'!$B:$B,MATCH($H20,'Základní list'!$A:$A,0),1))</f>
        <v>2690</v>
      </c>
      <c r="K20" s="53">
        <f>INDEX('2. závod'!$A:$BI,$I20+5,INDEX('Základní list'!$B:$B,MATCH($H20,'Základní list'!$A:$A,0),1)+2)</f>
        <v>1</v>
      </c>
      <c r="L20" s="84" t="str">
        <f>INDEX('2. závod'!$A:$BI,$I20+5,INDEX('Základní list'!$B:$B,MATCH($H20,'Základní list'!$A:$A,0),1)-2)</f>
        <v>Kabourek Václav</v>
      </c>
      <c r="M20" s="82" t="str">
        <f>INDEX('2. závod'!$A:$BI,$I20+5,INDEX('Základní list'!$B:$B,MATCH($H20,'Základní list'!$A:$A,0),1)-1)</f>
        <v>Royal Bait Feeder Team</v>
      </c>
    </row>
    <row r="21" spans="1:13" ht="31.5" customHeight="1">
      <c r="A21" s="52">
        <v>17</v>
      </c>
      <c r="B21" s="50" t="s">
        <v>78</v>
      </c>
      <c r="C21" s="50">
        <v>2</v>
      </c>
      <c r="D21" s="104">
        <f>INDEX('1. závod'!$A:$BI,$C21+5,INDEX('Základní list'!$B:$B,MATCH($B21,'Základní list'!$A:$A,0),1))</f>
        <v>0</v>
      </c>
      <c r="E21" s="53">
        <f>INDEX('1. závod'!$A:$BI,$C21+5,INDEX('Základní list'!$B:$B,MATCH($B21,'Základní list'!$A:$A,0),1)+2)</f>
        <v>10</v>
      </c>
      <c r="F21" s="84" t="str">
        <f>INDEX('1. závod'!$A:$BI,$C21+5,INDEX('Základní list'!$B:$B,MATCH($B21,'Základní list'!$A:$A,0),1)-2)</f>
        <v>Stříbrský Viktor</v>
      </c>
      <c r="G21" s="82" t="str">
        <f>INDEX('1. závod'!$A:$BI,$C21+5,INDEX('Základní list'!$B:$B,MATCH($B21,'Základní list'!$A:$A,0),1)-1)</f>
        <v>LOVCI 007</v>
      </c>
      <c r="H21" s="50" t="s">
        <v>78</v>
      </c>
      <c r="I21" s="50">
        <v>2</v>
      </c>
      <c r="J21" s="104">
        <f>INDEX('2. závod'!$A:$BI,$I21+5,INDEX('Základní list'!$B:$B,MATCH($H21,'Základní list'!$A:$A,0),1))</f>
        <v>2090</v>
      </c>
      <c r="K21" s="53">
        <f>INDEX('2. závod'!$A:$BI,$I21+5,INDEX('Základní list'!$B:$B,MATCH($H21,'Základní list'!$A:$A,0),1)+2)</f>
        <v>4</v>
      </c>
      <c r="L21" s="84" t="str">
        <f>INDEX('2. závod'!$A:$BI,$I21+5,INDEX('Základní list'!$B:$B,MATCH($H21,'Základní list'!$A:$A,0),1)-2)</f>
        <v>Šplíchal Daniel</v>
      </c>
      <c r="M21" s="82" t="str">
        <f>INDEX('2. závod'!$A:$BI,$I21+5,INDEX('Základní list'!$B:$B,MATCH($H21,'Základní list'!$A:$A,0),1)-1)</f>
        <v>Azbestus CZ Feeder team</v>
      </c>
    </row>
    <row r="22" spans="1:13" ht="31.5" customHeight="1">
      <c r="A22" s="52">
        <v>18</v>
      </c>
      <c r="B22" s="50" t="s">
        <v>78</v>
      </c>
      <c r="C22" s="50">
        <v>3</v>
      </c>
      <c r="D22" s="104">
        <f>INDEX('1. závod'!$A:$BI,$C22+5,INDEX('Základní list'!$B:$B,MATCH($B22,'Základní list'!$A:$A,0),1))</f>
        <v>400</v>
      </c>
      <c r="E22" s="53">
        <f>INDEX('1. závod'!$A:$BI,$C22+5,INDEX('Základní list'!$B:$B,MATCH($B22,'Základní list'!$A:$A,0),1)+2)</f>
        <v>2</v>
      </c>
      <c r="F22" s="84" t="str">
        <f>INDEX('1. závod'!$A:$BI,$C22+5,INDEX('Základní list'!$B:$B,MATCH($B22,'Základní list'!$A:$A,0),1)-2)</f>
        <v>Dorotík Tomáš</v>
      </c>
      <c r="G22" s="82" t="str">
        <f>INDEX('1. závod'!$A:$BI,$C22+5,INDEX('Základní list'!$B:$B,MATCH($B22,'Základní list'!$A:$A,0),1)-1)</f>
        <v>MILO Feeder Team</v>
      </c>
      <c r="H22" s="50" t="s">
        <v>78</v>
      </c>
      <c r="I22" s="50">
        <v>3</v>
      </c>
      <c r="J22" s="104">
        <f>INDEX('2. závod'!$A:$BI,$I22+5,INDEX('Základní list'!$B:$B,MATCH($H22,'Základní list'!$A:$A,0),1))</f>
        <v>1010</v>
      </c>
      <c r="K22" s="53">
        <f>INDEX('2. závod'!$A:$BI,$I22+5,INDEX('Základní list'!$B:$B,MATCH($H22,'Základní list'!$A:$A,0),1)+2)</f>
        <v>10</v>
      </c>
      <c r="L22" s="84" t="str">
        <f>INDEX('2. závod'!$A:$BI,$I22+5,INDEX('Základní list'!$B:$B,MATCH($H22,'Základní list'!$A:$A,0),1)-2)</f>
        <v>Popadinec Richar</v>
      </c>
      <c r="M22" s="82" t="str">
        <f>INDEX('2. závod'!$A:$BI,$I22+5,INDEX('Základní list'!$B:$B,MATCH($H22,'Základní list'!$A:$A,0),1)-1)</f>
        <v>TINKA Feeder Mančaft</v>
      </c>
    </row>
    <row r="23" spans="1:13" ht="31.5" customHeight="1">
      <c r="A23" s="52">
        <v>19</v>
      </c>
      <c r="B23" s="50" t="s">
        <v>78</v>
      </c>
      <c r="C23" s="50">
        <v>4</v>
      </c>
      <c r="D23" s="104">
        <f>INDEX('1. závod'!$A:$BI,$C23+5,INDEX('Základní list'!$B:$B,MATCH($B23,'Základní list'!$A:$A,0),1))</f>
        <v>30</v>
      </c>
      <c r="E23" s="53">
        <f>INDEX('1. závod'!$A:$BI,$C23+5,INDEX('Základní list'!$B:$B,MATCH($B23,'Základní list'!$A:$A,0),1)+2)</f>
        <v>4.5</v>
      </c>
      <c r="F23" s="84" t="str">
        <f>INDEX('1. závod'!$A:$BI,$C23+5,INDEX('Základní list'!$B:$B,MATCH($B23,'Základní list'!$A:$A,0),1)-2)</f>
        <v>Konopásek Jaroslav</v>
      </c>
      <c r="G23" s="82" t="str">
        <f>INDEX('1. závod'!$A:$BI,$C23+5,INDEX('Základní list'!$B:$B,MATCH($B23,'Základní list'!$A:$A,0),1)-1)</f>
        <v>RUP Ignesti Feeder Team</v>
      </c>
      <c r="H23" s="50" t="s">
        <v>78</v>
      </c>
      <c r="I23" s="50">
        <v>4</v>
      </c>
      <c r="J23" s="104">
        <f>INDEX('2. závod'!$A:$BI,$I23+5,INDEX('Základní list'!$B:$B,MATCH($H23,'Základní list'!$A:$A,0),1))</f>
        <v>750</v>
      </c>
      <c r="K23" s="53">
        <f>INDEX('2. závod'!$A:$BI,$I23+5,INDEX('Základní list'!$B:$B,MATCH($H23,'Základní list'!$A:$A,0),1)+2)</f>
        <v>12</v>
      </c>
      <c r="L23" s="84" t="str">
        <f>INDEX('2. závod'!$A:$BI,$I23+5,INDEX('Základní list'!$B:$B,MATCH($H23,'Základní list'!$A:$A,0),1)-2)</f>
        <v>Rathouský Petr</v>
      </c>
      <c r="M23" s="82" t="str">
        <f>INDEX('2. závod'!$A:$BI,$I23+5,INDEX('Základní list'!$B:$B,MATCH($H23,'Základní list'!$A:$A,0),1)-1)</f>
        <v>RSK FeederKlub</v>
      </c>
    </row>
    <row r="24" spans="1:13" ht="31.5" customHeight="1">
      <c r="A24" s="52">
        <v>20</v>
      </c>
      <c r="B24" s="50" t="s">
        <v>78</v>
      </c>
      <c r="C24" s="50">
        <v>5</v>
      </c>
      <c r="D24" s="104">
        <f>INDEX('1. závod'!$A:$BI,$C24+5,INDEX('Základní list'!$B:$B,MATCH($B24,'Základní list'!$A:$A,0),1))</f>
        <v>0</v>
      </c>
      <c r="E24" s="53">
        <f>INDEX('1. závod'!$A:$BI,$C24+5,INDEX('Základní list'!$B:$B,MATCH($B24,'Základní list'!$A:$A,0),1)+2)</f>
        <v>10</v>
      </c>
      <c r="F24" s="84" t="str">
        <f>INDEX('1. závod'!$A:$BI,$C24+5,INDEX('Základní list'!$B:$B,MATCH($B24,'Základní list'!$A:$A,0),1)-2)</f>
        <v>Kabrhel Pavel</v>
      </c>
      <c r="G24" s="82" t="str">
        <f>INDEX('1. závod'!$A:$BI,$C24+5,INDEX('Základní list'!$B:$B,MATCH($B24,'Základní list'!$A:$A,0),1)-1)</f>
        <v>Black Bass</v>
      </c>
      <c r="H24" s="50" t="s">
        <v>78</v>
      </c>
      <c r="I24" s="50">
        <v>5</v>
      </c>
      <c r="J24" s="104">
        <f>INDEX('2. závod'!$A:$BI,$I24+5,INDEX('Základní list'!$B:$B,MATCH($H24,'Základní list'!$A:$A,0),1))</f>
        <v>1030</v>
      </c>
      <c r="K24" s="53">
        <f>INDEX('2. závod'!$A:$BI,$I24+5,INDEX('Základní list'!$B:$B,MATCH($H24,'Základní list'!$A:$A,0),1)+2)</f>
        <v>9</v>
      </c>
      <c r="L24" s="84" t="str">
        <f>INDEX('2. závod'!$A:$BI,$I24+5,INDEX('Základní list'!$B:$B,MATCH($H24,'Základní list'!$A:$A,0),1)-2)</f>
        <v>Dušánek Bohuslav</v>
      </c>
      <c r="M24" s="82" t="str">
        <f>INDEX('2. závod'!$A:$BI,$I24+5,INDEX('Základní list'!$B:$B,MATCH($H24,'Základní list'!$A:$A,0),1)-1)</f>
        <v>KS FISH TEAM</v>
      </c>
    </row>
    <row r="25" spans="1:13" ht="31.5" customHeight="1">
      <c r="A25" s="52">
        <v>21</v>
      </c>
      <c r="B25" s="50" t="s">
        <v>78</v>
      </c>
      <c r="C25" s="50">
        <v>6</v>
      </c>
      <c r="D25" s="104">
        <f>INDEX('1. závod'!$A:$BI,$C25+5,INDEX('Základní list'!$B:$B,MATCH($B25,'Základní list'!$A:$A,0),1))</f>
        <v>0</v>
      </c>
      <c r="E25" s="53">
        <f>INDEX('1. závod'!$A:$BI,$C25+5,INDEX('Základní list'!$B:$B,MATCH($B25,'Základní list'!$A:$A,0),1)+2)</f>
        <v>10</v>
      </c>
      <c r="F25" s="84" t="str">
        <f>INDEX('1. závod'!$A:$BI,$C25+5,INDEX('Základní list'!$B:$B,MATCH($B25,'Základní list'!$A:$A,0),1)-2)</f>
        <v>Douša Jan</v>
      </c>
      <c r="G25" s="82" t="str">
        <f>INDEX('1. závod'!$A:$BI,$C25+5,INDEX('Základní list'!$B:$B,MATCH($B25,'Základní list'!$A:$A,0),1)-1)</f>
        <v>Kukající vlci FEEDER TEAM</v>
      </c>
      <c r="H25" s="50" t="s">
        <v>78</v>
      </c>
      <c r="I25" s="50">
        <v>6</v>
      </c>
      <c r="J25" s="104">
        <f>INDEX('2. závod'!$A:$BI,$I25+5,INDEX('Základní list'!$B:$B,MATCH($H25,'Základní list'!$A:$A,0),1))</f>
        <v>390</v>
      </c>
      <c r="K25" s="53">
        <f>INDEX('2. závod'!$A:$BI,$I25+5,INDEX('Základní list'!$B:$B,MATCH($H25,'Základní list'!$A:$A,0),1)+2)</f>
        <v>13</v>
      </c>
      <c r="L25" s="84" t="str">
        <f>INDEX('2. závod'!$A:$BI,$I25+5,INDEX('Základní list'!$B:$B,MATCH($H25,'Základní list'!$A:$A,0),1)-2)</f>
        <v>Kafka Vojtěch</v>
      </c>
      <c r="M25" s="82" t="str">
        <f>INDEX('2. závod'!$A:$BI,$I25+5,INDEX('Základní list'!$B:$B,MATCH($H25,'Základní list'!$A:$A,0),1)-1)</f>
        <v>FEEDER TEAM Znojmo</v>
      </c>
    </row>
    <row r="26" spans="1:13" ht="31.5" customHeight="1">
      <c r="A26" s="52">
        <v>22</v>
      </c>
      <c r="B26" s="50" t="s">
        <v>78</v>
      </c>
      <c r="C26" s="50">
        <v>7</v>
      </c>
      <c r="D26" s="104">
        <f>INDEX('1. závod'!$A:$BI,$C26+5,INDEX('Základní list'!$B:$B,MATCH($B26,'Základní list'!$A:$A,0),1))</f>
        <v>0</v>
      </c>
      <c r="E26" s="53">
        <f>INDEX('1. závod'!$A:$BI,$C26+5,INDEX('Základní list'!$B:$B,MATCH($B26,'Základní list'!$A:$A,0),1)+2)</f>
        <v>10</v>
      </c>
      <c r="F26" s="84" t="str">
        <f>INDEX('1. závod'!$A:$BI,$C26+5,INDEX('Základní list'!$B:$B,MATCH($B26,'Základní list'!$A:$A,0),1)-2)</f>
        <v>Doušová Eliška</v>
      </c>
      <c r="G26" s="82" t="str">
        <f>INDEX('1. závod'!$A:$BI,$C26+5,INDEX('Základní list'!$B:$B,MATCH($B26,'Základní list'!$A:$A,0),1)-1)</f>
        <v>LADY´S Feeder Team</v>
      </c>
      <c r="H26" s="50" t="s">
        <v>78</v>
      </c>
      <c r="I26" s="50">
        <v>7</v>
      </c>
      <c r="J26" s="104">
        <f>INDEX('2. závod'!$A:$BI,$I26+5,INDEX('Základní list'!$B:$B,MATCH($H26,'Základní list'!$A:$A,0),1))</f>
        <v>2540</v>
      </c>
      <c r="K26" s="53">
        <f>INDEX('2. závod'!$A:$BI,$I26+5,INDEX('Základní list'!$B:$B,MATCH($H26,'Základní list'!$A:$A,0),1)+2)</f>
        <v>2</v>
      </c>
      <c r="L26" s="84" t="str">
        <f>INDEX('2. závod'!$A:$BI,$I26+5,INDEX('Základní list'!$B:$B,MATCH($H26,'Základní list'!$A:$A,0),1)-2)</f>
        <v>Novák Milan</v>
      </c>
      <c r="M26" s="82" t="str">
        <f>INDEX('2. závod'!$A:$BI,$I26+5,INDEX('Základní list'!$B:$B,MATCH($H26,'Základní list'!$A:$A,0),1)-1)</f>
        <v>Brazilci Feeder Team COLMIC</v>
      </c>
    </row>
    <row r="27" spans="1:13" ht="31.5" customHeight="1">
      <c r="A27" s="52">
        <v>23</v>
      </c>
      <c r="B27" s="50" t="s">
        <v>78</v>
      </c>
      <c r="C27" s="50">
        <v>8</v>
      </c>
      <c r="D27" s="104">
        <f>INDEX('1. závod'!$A:$BI,$C27+5,INDEX('Základní list'!$B:$B,MATCH($B27,'Základní list'!$A:$A,0),1))</f>
        <v>10</v>
      </c>
      <c r="E27" s="53">
        <f>INDEX('1. závod'!$A:$BI,$C27+5,INDEX('Základní list'!$B:$B,MATCH($B27,'Základní list'!$A:$A,0),1)+2)</f>
        <v>6.5</v>
      </c>
      <c r="F27" s="84" t="str">
        <f>INDEX('1. závod'!$A:$BI,$C27+5,INDEX('Základní list'!$B:$B,MATCH($B27,'Základní list'!$A:$A,0),1)-2)</f>
        <v>Sládek Petr</v>
      </c>
      <c r="G27" s="82" t="str">
        <f>INDEX('1. závod'!$A:$BI,$C27+5,INDEX('Základní list'!$B:$B,MATCH($B27,'Základní list'!$A:$A,0),1)-1)</f>
        <v>FAPS Feeder Team</v>
      </c>
      <c r="H27" s="50" t="s">
        <v>78</v>
      </c>
      <c r="I27" s="50">
        <v>8</v>
      </c>
      <c r="J27" s="104">
        <f>INDEX('2. závod'!$A:$BI,$I27+5,INDEX('Základní list'!$B:$B,MATCH($H27,'Základní list'!$A:$A,0),1))</f>
        <v>910</v>
      </c>
      <c r="K27" s="53">
        <f>INDEX('2. závod'!$A:$BI,$I27+5,INDEX('Základní list'!$B:$B,MATCH($H27,'Základní list'!$A:$A,0),1)+2)</f>
        <v>11</v>
      </c>
      <c r="L27" s="84" t="str">
        <f>INDEX('2. závod'!$A:$BI,$I27+5,INDEX('Základní list'!$B:$B,MATCH($H27,'Základní list'!$A:$A,0),1)-2)</f>
        <v>Surgota Juraj</v>
      </c>
      <c r="M27" s="82" t="str">
        <f>INDEX('2. závod'!$A:$BI,$I27+5,INDEX('Základní list'!$B:$B,MATCH($H27,'Základní list'!$A:$A,0),1)-1)</f>
        <v>Kukající vlci FEEDER TEAM</v>
      </c>
    </row>
    <row r="28" spans="1:13" ht="31.5" customHeight="1">
      <c r="A28" s="52">
        <v>24</v>
      </c>
      <c r="B28" s="50" t="s">
        <v>78</v>
      </c>
      <c r="C28" s="50">
        <v>9</v>
      </c>
      <c r="D28" s="104">
        <f>INDEX('1. závod'!$A:$BI,$C28+5,INDEX('Základní list'!$B:$B,MATCH($B28,'Základní list'!$A:$A,0),1))</f>
        <v>30</v>
      </c>
      <c r="E28" s="53">
        <f>INDEX('1. závod'!$A:$BI,$C28+5,INDEX('Základní list'!$B:$B,MATCH($B28,'Základní list'!$A:$A,0),1)+2)</f>
        <v>4.5</v>
      </c>
      <c r="F28" s="84" t="str">
        <f>INDEX('1. závod'!$A:$BI,$C28+5,INDEX('Základní list'!$B:$B,MATCH($B28,'Základní list'!$A:$A,0),1)-2)</f>
        <v>Hahn Petr</v>
      </c>
      <c r="G28" s="82" t="str">
        <f>INDEX('1. závod'!$A:$BI,$C28+5,INDEX('Základní list'!$B:$B,MATCH($B28,'Základní list'!$A:$A,0),1)-1)</f>
        <v>Azbestus CZ Feeder team</v>
      </c>
      <c r="H28" s="50" t="s">
        <v>78</v>
      </c>
      <c r="I28" s="50">
        <v>9</v>
      </c>
      <c r="J28" s="104">
        <f>INDEX('2. závod'!$A:$BI,$I28+5,INDEX('Základní list'!$B:$B,MATCH($H28,'Základní list'!$A:$A,0),1))</f>
        <v>1080</v>
      </c>
      <c r="K28" s="53">
        <f>INDEX('2. závod'!$A:$BI,$I28+5,INDEX('Základní list'!$B:$B,MATCH($H28,'Základní list'!$A:$A,0),1)+2)</f>
        <v>8</v>
      </c>
      <c r="L28" s="84" t="str">
        <f>INDEX('2. závod'!$A:$BI,$I28+5,INDEX('Základní list'!$B:$B,MATCH($H28,'Základní list'!$A:$A,0),1)-2)</f>
        <v>Brabec Petr</v>
      </c>
      <c r="M28" s="82" t="str">
        <f>INDEX('2. závod'!$A:$BI,$I28+5,INDEX('Základní list'!$B:$B,MATCH($H28,'Základní list'!$A:$A,0),1)-1)</f>
        <v>MIDDY FEEDER TEAM</v>
      </c>
    </row>
    <row r="29" spans="1:13" ht="31.5" customHeight="1">
      <c r="A29" s="52">
        <v>25</v>
      </c>
      <c r="B29" s="50" t="s">
        <v>78</v>
      </c>
      <c r="C29" s="50">
        <v>10</v>
      </c>
      <c r="D29" s="104">
        <f>INDEX('1. závod'!$A:$BI,$C29+5,INDEX('Základní list'!$B:$B,MATCH($B29,'Základní list'!$A:$A,0),1))</f>
        <v>10</v>
      </c>
      <c r="E29" s="53">
        <f>INDEX('1. závod'!$A:$BI,$C29+5,INDEX('Základní list'!$B:$B,MATCH($B29,'Základní list'!$A:$A,0),1)+2)</f>
        <v>6.5</v>
      </c>
      <c r="F29" s="84" t="str">
        <f>INDEX('1. závod'!$A:$BI,$C29+5,INDEX('Základní list'!$B:$B,MATCH($B29,'Základní list'!$A:$A,0),1)-2)</f>
        <v>Vaněk Lukáš</v>
      </c>
      <c r="G29" s="82" t="str">
        <f>INDEX('1. závod'!$A:$BI,$C29+5,INDEX('Základní list'!$B:$B,MATCH($B29,'Základní list'!$A:$A,0),1)-1)</f>
        <v>FEEDER TEAM Znojmo</v>
      </c>
      <c r="H29" s="50" t="s">
        <v>78</v>
      </c>
      <c r="I29" s="50">
        <v>10</v>
      </c>
      <c r="J29" s="104">
        <f>INDEX('2. závod'!$A:$BI,$I29+5,INDEX('Základní list'!$B:$B,MATCH($H29,'Základní list'!$A:$A,0),1))</f>
        <v>1790</v>
      </c>
      <c r="K29" s="53">
        <f>INDEX('2. závod'!$A:$BI,$I29+5,INDEX('Základní list'!$B:$B,MATCH($H29,'Základní list'!$A:$A,0),1)+2)</f>
        <v>5.5</v>
      </c>
      <c r="L29" s="84" t="str">
        <f>INDEX('2. závod'!$A:$BI,$I29+5,INDEX('Základní list'!$B:$B,MATCH($H29,'Základní list'!$A:$A,0),1)-2)</f>
        <v>Panocha Josef</v>
      </c>
      <c r="M29" s="82" t="str">
        <f>INDEX('2. závod'!$A:$BI,$I29+5,INDEX('Základní list'!$B:$B,MATCH($H29,'Základní list'!$A:$A,0),1)-1)</f>
        <v>F-1 Karlovy Vary</v>
      </c>
    </row>
    <row r="30" spans="1:13" ht="31.5" customHeight="1">
      <c r="A30" s="52">
        <v>26</v>
      </c>
      <c r="B30" s="50" t="s">
        <v>78</v>
      </c>
      <c r="C30" s="50">
        <v>11</v>
      </c>
      <c r="D30" s="104">
        <f>INDEX('1. závod'!$A:$BI,$C30+5,INDEX('Základní list'!$B:$B,MATCH($B30,'Základní list'!$A:$A,0),1))</f>
        <v>0</v>
      </c>
      <c r="E30" s="53">
        <f>INDEX('1. závod'!$A:$BI,$C30+5,INDEX('Základní list'!$B:$B,MATCH($B30,'Základní list'!$A:$A,0),1)+2)</f>
        <v>10</v>
      </c>
      <c r="F30" s="84" t="str">
        <f>INDEX('1. závod'!$A:$BI,$C30+5,INDEX('Základní list'!$B:$B,MATCH($B30,'Základní list'!$A:$A,0),1)-2)</f>
        <v>Nerad Rostislav</v>
      </c>
      <c r="G30" s="82" t="str">
        <f>INDEX('1. závod'!$A:$BI,$C30+5,INDEX('Základní list'!$B:$B,MATCH($B30,'Základní list'!$A:$A,0),1)-1)</f>
        <v>TINKA Feeder Mančaft</v>
      </c>
      <c r="H30" s="50" t="s">
        <v>78</v>
      </c>
      <c r="I30" s="50">
        <v>11</v>
      </c>
      <c r="J30" s="104">
        <f>INDEX('2. závod'!$A:$BI,$I30+5,INDEX('Základní list'!$B:$B,MATCH($H30,'Základní list'!$A:$A,0),1))</f>
        <v>1790</v>
      </c>
      <c r="K30" s="53">
        <f>INDEX('2. závod'!$A:$BI,$I30+5,INDEX('Základní list'!$B:$B,MATCH($H30,'Základní list'!$A:$A,0),1)+2)</f>
        <v>5.5</v>
      </c>
      <c r="L30" s="84" t="str">
        <f>INDEX('2. závod'!$A:$BI,$I30+5,INDEX('Základní list'!$B:$B,MATCH($H30,'Základní list'!$A:$A,0),1)-2)</f>
        <v>Kuchař Petr</v>
      </c>
      <c r="M30" s="82" t="str">
        <f>INDEX('2. závod'!$A:$BI,$I30+5,INDEX('Základní list'!$B:$B,MATCH($H30,'Základní list'!$A:$A,0),1)-1)</f>
        <v>ÚSMP ČRS-MO Braník</v>
      </c>
    </row>
    <row r="31" spans="1:13" ht="31.5" customHeight="1">
      <c r="A31" s="52">
        <v>27</v>
      </c>
      <c r="B31" s="50" t="s">
        <v>78</v>
      </c>
      <c r="C31" s="50">
        <v>12</v>
      </c>
      <c r="D31" s="104">
        <f>INDEX('1. závod'!$A:$BI,$C31+5,INDEX('Základní list'!$B:$B,MATCH($B31,'Základní list'!$A:$A,0),1))</f>
        <v>90</v>
      </c>
      <c r="E31" s="53">
        <f>INDEX('1. závod'!$A:$BI,$C31+5,INDEX('Základní list'!$B:$B,MATCH($B31,'Základní list'!$A:$A,0),1)+2)</f>
        <v>3</v>
      </c>
      <c r="F31" s="84" t="str">
        <f>INDEX('1. závod'!$A:$BI,$C31+5,INDEX('Základní list'!$B:$B,MATCH($B31,'Základní list'!$A:$A,0),1)-2)</f>
        <v>Novák Milan</v>
      </c>
      <c r="G31" s="82" t="str">
        <f>INDEX('1. závod'!$A:$BI,$C31+5,INDEX('Základní list'!$B:$B,MATCH($B31,'Základní list'!$A:$A,0),1)-1)</f>
        <v>Brazilci Feeder Team COLMIC</v>
      </c>
      <c r="H31" s="50" t="s">
        <v>78</v>
      </c>
      <c r="I31" s="50">
        <v>12</v>
      </c>
      <c r="J31" s="104">
        <f>INDEX('2. závod'!$A:$BI,$I31+5,INDEX('Základní list'!$B:$B,MATCH($H31,'Základní list'!$A:$A,0),1))</f>
        <v>2190</v>
      </c>
      <c r="K31" s="53">
        <f>INDEX('2. závod'!$A:$BI,$I31+5,INDEX('Základní list'!$B:$B,MATCH($H31,'Základní list'!$A:$A,0),1)+2)</f>
        <v>3</v>
      </c>
      <c r="L31" s="84" t="str">
        <f>INDEX('2. závod'!$A:$BI,$I31+5,INDEX('Základní list'!$B:$B,MATCH($H31,'Základní list'!$A:$A,0),1)-2)</f>
        <v>Mihálik Boris</v>
      </c>
      <c r="M31" s="82" t="str">
        <f>INDEX('2. závod'!$A:$BI,$I31+5,INDEX('Základní list'!$B:$B,MATCH($H31,'Základní list'!$A:$A,0),1)-1)</f>
        <v>MILO Feeder Team</v>
      </c>
    </row>
    <row r="32" spans="1:13" ht="31.5" customHeight="1">
      <c r="A32" s="52">
        <v>28</v>
      </c>
      <c r="B32" s="50" t="s">
        <v>78</v>
      </c>
      <c r="C32" s="50">
        <v>13</v>
      </c>
      <c r="D32" s="104">
        <f>INDEX('1. závod'!$A:$BI,$C32+5,INDEX('Základní list'!$B:$B,MATCH($B32,'Základní list'!$A:$A,0),1))</f>
        <v>0</v>
      </c>
      <c r="E32" s="53">
        <f>INDEX('1. závod'!$A:$BI,$C32+5,INDEX('Základní list'!$B:$B,MATCH($B32,'Základní list'!$A:$A,0),1)+2)</f>
        <v>0</v>
      </c>
      <c r="F32" s="84">
        <f>INDEX('1. závod'!$A:$BI,$C32+5,INDEX('Základní list'!$B:$B,MATCH($B32,'Základní list'!$A:$A,0),1)-2)</f>
      </c>
      <c r="G32" s="82">
        <f>INDEX('1. závod'!$A:$BI,$C32+5,INDEX('Základní list'!$B:$B,MATCH($B32,'Základní list'!$A:$A,0),1)-1)</f>
      </c>
      <c r="H32" s="50" t="s">
        <v>78</v>
      </c>
      <c r="I32" s="50">
        <v>13</v>
      </c>
      <c r="J32" s="104">
        <f>INDEX('2. závod'!$A:$BI,$I32+5,INDEX('Základní list'!$B:$B,MATCH($H32,'Základní list'!$A:$A,0),1))</f>
        <v>1370</v>
      </c>
      <c r="K32" s="53">
        <f>INDEX('2. závod'!$A:$BI,$I32+5,INDEX('Základní list'!$B:$B,MATCH($H32,'Základní list'!$A:$A,0),1)+2)</f>
        <v>7</v>
      </c>
      <c r="L32" s="84" t="str">
        <f>INDEX('2. závod'!$A:$BI,$I32+5,INDEX('Základní list'!$B:$B,MATCH($H32,'Základní list'!$A:$A,0),1)-2)</f>
        <v>Šimek Ladislav</v>
      </c>
      <c r="M32" s="82" t="str">
        <f>INDEX('2. závod'!$A:$BI,$I32+5,INDEX('Základní list'!$B:$B,MATCH($H32,'Základní list'!$A:$A,0),1)-1)</f>
        <v>RC Karasi Olomouc</v>
      </c>
    </row>
    <row r="33" spans="1:13" ht="31.5" customHeight="1">
      <c r="A33" s="52">
        <v>29</v>
      </c>
      <c r="B33" s="50" t="s">
        <v>78</v>
      </c>
      <c r="C33" s="50">
        <v>14</v>
      </c>
      <c r="D33" s="104">
        <f>INDEX('1. závod'!$A:$BI,$C33+5,INDEX('Základní list'!$B:$B,MATCH($B33,'Základní list'!$A:$A,0),1))</f>
        <v>0</v>
      </c>
      <c r="E33" s="53">
        <f>INDEX('1. závod'!$A:$BI,$C33+5,INDEX('Základní list'!$B:$B,MATCH($B33,'Základní list'!$A:$A,0),1)+2)</f>
      </c>
      <c r="F33" s="84">
        <f>INDEX('1. závod'!$A:$BI,$C33+5,INDEX('Základní list'!$B:$B,MATCH($B33,'Základní list'!$A:$A,0),1)-2)</f>
      </c>
      <c r="G33" s="82">
        <f>INDEX('1. závod'!$A:$BI,$C33+5,INDEX('Základní list'!$B:$B,MATCH($B33,'Základní list'!$A:$A,0),1)-1)</f>
      </c>
      <c r="H33" s="50" t="s">
        <v>78</v>
      </c>
      <c r="I33" s="50">
        <v>14</v>
      </c>
      <c r="J33" s="104">
        <f>INDEX('2. závod'!$A:$BI,$I33+5,INDEX('Základní list'!$B:$B,MATCH($H33,'Základní list'!$A:$A,0),1))</f>
        <v>0</v>
      </c>
      <c r="K33" s="53">
        <f>INDEX('2. závod'!$A:$BI,$I33+5,INDEX('Základní list'!$B:$B,MATCH($H33,'Základní list'!$A:$A,0),1)+2)</f>
      </c>
      <c r="L33" s="84">
        <f>INDEX('2. závod'!$A:$BI,$I33+5,INDEX('Základní list'!$B:$B,MATCH($H33,'Základní list'!$A:$A,0),1)-2)</f>
      </c>
      <c r="M33" s="82">
        <f>INDEX('2. závod'!$A:$BI,$I33+5,INDEX('Základní list'!$B:$B,MATCH($H33,'Základní list'!$A:$A,0),1)-1)</f>
      </c>
    </row>
    <row r="34" spans="1:13" ht="31.5" customHeight="1">
      <c r="A34" s="52">
        <v>30</v>
      </c>
      <c r="B34" s="50" t="s">
        <v>78</v>
      </c>
      <c r="C34" s="50">
        <v>15</v>
      </c>
      <c r="D34" s="104">
        <f>INDEX('1. závod'!$A:$BI,$C34+5,INDEX('Základní list'!$B:$B,MATCH($B34,'Základní list'!$A:$A,0),1))</f>
        <v>0</v>
      </c>
      <c r="E34" s="53">
        <f>INDEX('1. závod'!$A:$BI,$C34+5,INDEX('Základní list'!$B:$B,MATCH($B34,'Základní list'!$A:$A,0),1)+2)</f>
      </c>
      <c r="F34" s="84">
        <f>INDEX('1. závod'!$A:$BI,$C34+5,INDEX('Základní list'!$B:$B,MATCH($B34,'Základní list'!$A:$A,0),1)-2)</f>
      </c>
      <c r="G34" s="82">
        <f>INDEX('1. závod'!$A:$BI,$C34+5,INDEX('Základní list'!$B:$B,MATCH($B34,'Základní list'!$A:$A,0),1)-1)</f>
      </c>
      <c r="H34" s="50" t="s">
        <v>78</v>
      </c>
      <c r="I34" s="50">
        <v>15</v>
      </c>
      <c r="J34" s="104">
        <f>INDEX('2. závod'!$A:$BI,$I34+5,INDEX('Základní list'!$B:$B,MATCH($H34,'Základní list'!$A:$A,0),1))</f>
        <v>0</v>
      </c>
      <c r="K34" s="53">
        <f>INDEX('2. závod'!$A:$BI,$I34+5,INDEX('Základní list'!$B:$B,MATCH($H34,'Základní list'!$A:$A,0),1)+2)</f>
      </c>
      <c r="L34" s="84">
        <f>INDEX('2. závod'!$A:$BI,$I34+5,INDEX('Základní list'!$B:$B,MATCH($H34,'Základní list'!$A:$A,0),1)-2)</f>
      </c>
      <c r="M34" s="82">
        <f>INDEX('2. závod'!$A:$BI,$I34+5,INDEX('Základní list'!$B:$B,MATCH($H34,'Základní list'!$A:$A,0),1)-1)</f>
      </c>
    </row>
    <row r="35" spans="1:13" ht="31.5" customHeight="1">
      <c r="A35" s="52">
        <v>31</v>
      </c>
      <c r="B35" s="50" t="s">
        <v>79</v>
      </c>
      <c r="C35" s="50">
        <v>1</v>
      </c>
      <c r="D35" s="104">
        <f>INDEX('1. závod'!$A:$BI,$C35+5,INDEX('Základní list'!$B:$B,MATCH($B35,'Základní list'!$A:$A,0),1))</f>
        <v>0</v>
      </c>
      <c r="E35" s="53">
        <f>INDEX('1. závod'!$A:$BI,$C35+5,INDEX('Základní list'!$B:$B,MATCH($B35,'Základní list'!$A:$A,0),1)+2)</f>
        <v>11</v>
      </c>
      <c r="F35" s="84" t="str">
        <f>INDEX('1. závod'!$A:$BI,$C35+5,INDEX('Základní list'!$B:$B,MATCH($B35,'Základní list'!$A:$A,0),1)-2)</f>
        <v>Čech Martin</v>
      </c>
      <c r="G35" s="82" t="str">
        <f>INDEX('1. závod'!$A:$BI,$C35+5,INDEX('Základní list'!$B:$B,MATCH($B35,'Základní list'!$A:$A,0),1)-1)</f>
        <v>GOOD MIX TEAM Hranice</v>
      </c>
      <c r="H35" s="50" t="s">
        <v>79</v>
      </c>
      <c r="I35" s="50">
        <v>1</v>
      </c>
      <c r="J35" s="104">
        <f>INDEX('2. závod'!$A:$BI,$I35+5,INDEX('Základní list'!$B:$B,MATCH($H35,'Základní list'!$A:$A,0),1))</f>
        <v>2530</v>
      </c>
      <c r="K35" s="53">
        <f>INDEX('2. závod'!$A:$BI,$I35+5,INDEX('Základní list'!$B:$B,MATCH($H35,'Základní list'!$A:$A,0),1)+2)</f>
        <v>5</v>
      </c>
      <c r="L35" s="84" t="str">
        <f>INDEX('2. závod'!$A:$BI,$I35+5,INDEX('Základní list'!$B:$B,MATCH($H35,'Základní list'!$A:$A,0),1)-2)</f>
        <v>Kasl Luboš</v>
      </c>
      <c r="M35" s="82" t="str">
        <f>INDEX('2. závod'!$A:$BI,$I35+5,INDEX('Základní list'!$B:$B,MATCH($H35,'Základní list'!$A:$A,0),1)-1)</f>
        <v>LOVCI 007</v>
      </c>
    </row>
    <row r="36" spans="1:13" ht="31.5" customHeight="1">
      <c r="A36" s="52">
        <v>32</v>
      </c>
      <c r="B36" s="50" t="s">
        <v>79</v>
      </c>
      <c r="C36" s="50">
        <v>2</v>
      </c>
      <c r="D36" s="104">
        <f>INDEX('1. závod'!$A:$BI,$C36+5,INDEX('Základní list'!$B:$B,MATCH($B36,'Základní list'!$A:$A,0),1))</f>
        <v>700</v>
      </c>
      <c r="E36" s="53">
        <f>INDEX('1. závod'!$A:$BI,$C36+5,INDEX('Základní list'!$B:$B,MATCH($B36,'Základní list'!$A:$A,0),1)+2)</f>
        <v>5</v>
      </c>
      <c r="F36" s="84" t="str">
        <f>INDEX('1. závod'!$A:$BI,$C36+5,INDEX('Základní list'!$B:$B,MATCH($B36,'Základní list'!$A:$A,0),1)-2)</f>
        <v>Pelíšek František</v>
      </c>
      <c r="G36" s="82" t="str">
        <f>INDEX('1. závod'!$A:$BI,$C36+5,INDEX('Základní list'!$B:$B,MATCH($B36,'Základní list'!$A:$A,0),1)-1)</f>
        <v>K&amp;K Servis Feeder Team Carpio</v>
      </c>
      <c r="H36" s="50" t="s">
        <v>79</v>
      </c>
      <c r="I36" s="50">
        <v>2</v>
      </c>
      <c r="J36" s="104">
        <f>INDEX('2. závod'!$A:$BI,$I36+5,INDEX('Základní list'!$B:$B,MATCH($H36,'Základní list'!$A:$A,0),1))</f>
        <v>3230</v>
      </c>
      <c r="K36" s="53">
        <f>INDEX('2. závod'!$A:$BI,$I36+5,INDEX('Základní list'!$B:$B,MATCH($H36,'Základní list'!$A:$A,0),1)+2)</f>
        <v>4</v>
      </c>
      <c r="L36" s="84" t="str">
        <f>INDEX('2. závod'!$A:$BI,$I36+5,INDEX('Základní list'!$B:$B,MATCH($H36,'Základní list'!$A:$A,0),1)-2)</f>
        <v>Stejskal Miroslav</v>
      </c>
      <c r="M36" s="82" t="str">
        <f>INDEX('2. závod'!$A:$BI,$I36+5,INDEX('Základní list'!$B:$B,MATCH($H36,'Základní list'!$A:$A,0),1)-1)</f>
        <v>MIVARDI FEEDER TEAM</v>
      </c>
    </row>
    <row r="37" spans="1:13" ht="31.5" customHeight="1">
      <c r="A37" s="52">
        <v>33</v>
      </c>
      <c r="B37" s="50" t="s">
        <v>79</v>
      </c>
      <c r="C37" s="50">
        <v>3</v>
      </c>
      <c r="D37" s="104">
        <f>INDEX('1. závod'!$A:$BI,$C37+5,INDEX('Základní list'!$B:$B,MATCH($B37,'Základní list'!$A:$A,0),1))</f>
        <v>610</v>
      </c>
      <c r="E37" s="53">
        <f>INDEX('1. závod'!$A:$BI,$C37+5,INDEX('Základní list'!$B:$B,MATCH($B37,'Základní list'!$A:$A,0),1)+2)</f>
        <v>7</v>
      </c>
      <c r="F37" s="84" t="str">
        <f>INDEX('1. závod'!$A:$BI,$C37+5,INDEX('Základní list'!$B:$B,MATCH($B37,'Základní list'!$A:$A,0),1)-2)</f>
        <v>Březík Rudolf</v>
      </c>
      <c r="G37" s="82" t="str">
        <f>INDEX('1. závod'!$A:$BI,$C37+5,INDEX('Základní list'!$B:$B,MATCH($B37,'Základní list'!$A:$A,0),1)-1)</f>
        <v>RSK FeederKlub</v>
      </c>
      <c r="H37" s="50" t="s">
        <v>79</v>
      </c>
      <c r="I37" s="50">
        <v>3</v>
      </c>
      <c r="J37" s="104">
        <f>INDEX('2. závod'!$A:$BI,$I37+5,INDEX('Základní list'!$B:$B,MATCH($H37,'Základní list'!$A:$A,0),1))</f>
        <v>4800</v>
      </c>
      <c r="K37" s="53">
        <f>INDEX('2. závod'!$A:$BI,$I37+5,INDEX('Základní list'!$B:$B,MATCH($H37,'Základní list'!$A:$A,0),1)+2)</f>
        <v>1</v>
      </c>
      <c r="L37" s="84" t="str">
        <f>INDEX('2. závod'!$A:$BI,$I37+5,INDEX('Základní list'!$B:$B,MATCH($H37,'Základní list'!$A:$A,0),1)-2)</f>
        <v>Konopásek Jaroslav</v>
      </c>
      <c r="M37" s="82" t="str">
        <f>INDEX('2. závod'!$A:$BI,$I37+5,INDEX('Základní list'!$B:$B,MATCH($H37,'Základní list'!$A:$A,0),1)-1)</f>
        <v>RUP Ignesti Feeder Team</v>
      </c>
    </row>
    <row r="38" spans="1:13" ht="31.5" customHeight="1">
      <c r="A38" s="52">
        <v>34</v>
      </c>
      <c r="B38" s="50" t="s">
        <v>79</v>
      </c>
      <c r="C38" s="50">
        <v>4</v>
      </c>
      <c r="D38" s="104">
        <f>INDEX('1. závod'!$A:$BI,$C38+5,INDEX('Základní list'!$B:$B,MATCH($B38,'Základní list'!$A:$A,0),1))</f>
        <v>630</v>
      </c>
      <c r="E38" s="53">
        <f>INDEX('1. závod'!$A:$BI,$C38+5,INDEX('Základní list'!$B:$B,MATCH($B38,'Základní list'!$A:$A,0),1)+2)</f>
        <v>6</v>
      </c>
      <c r="F38" s="84" t="str">
        <f>INDEX('1. závod'!$A:$BI,$C38+5,INDEX('Základní list'!$B:$B,MATCH($B38,'Základní list'!$A:$A,0),1)-2)</f>
        <v>Lisník Petr</v>
      </c>
      <c r="G38" s="82" t="str">
        <f>INDEX('1. závod'!$A:$BI,$C38+5,INDEX('Základní list'!$B:$B,MATCH($B38,'Základní list'!$A:$A,0),1)-1)</f>
        <v>VITALITA Ostrava</v>
      </c>
      <c r="H38" s="50" t="s">
        <v>79</v>
      </c>
      <c r="I38" s="50">
        <v>4</v>
      </c>
      <c r="J38" s="104">
        <f>INDEX('2. závod'!$A:$BI,$I38+5,INDEX('Základní list'!$B:$B,MATCH($H38,'Základní list'!$A:$A,0),1))</f>
        <v>0</v>
      </c>
      <c r="K38" s="53">
        <f>INDEX('2. závod'!$A:$BI,$I38+5,INDEX('Základní list'!$B:$B,MATCH($H38,'Základní list'!$A:$A,0),1)+2)</f>
        <v>12</v>
      </c>
      <c r="L38" s="84" t="str">
        <f>INDEX('2. závod'!$A:$BI,$I38+5,INDEX('Základní list'!$B:$B,MATCH($H38,'Základní list'!$A:$A,0),1)-2)</f>
        <v>Ambrož Petr</v>
      </c>
      <c r="M38" s="82" t="str">
        <f>INDEX('2. závod'!$A:$BI,$I38+5,INDEX('Základní list'!$B:$B,MATCH($H38,'Základní list'!$A:$A,0),1)-1)</f>
        <v>Black Bass</v>
      </c>
    </row>
    <row r="39" spans="1:13" ht="31.5" customHeight="1">
      <c r="A39" s="52">
        <v>35</v>
      </c>
      <c r="B39" s="50" t="s">
        <v>79</v>
      </c>
      <c r="C39" s="50">
        <v>5</v>
      </c>
      <c r="D39" s="104">
        <f>INDEX('1. závod'!$A:$BI,$C39+5,INDEX('Základní list'!$B:$B,MATCH($B39,'Základní list'!$A:$A,0),1))</f>
        <v>0</v>
      </c>
      <c r="E39" s="53">
        <f>INDEX('1. závod'!$A:$BI,$C39+5,INDEX('Základní list'!$B:$B,MATCH($B39,'Základní list'!$A:$A,0),1)+2)</f>
        <v>11</v>
      </c>
      <c r="F39" s="84" t="str">
        <f>INDEX('1. závod'!$A:$BI,$C39+5,INDEX('Základní list'!$B:$B,MATCH($B39,'Základní list'!$A:$A,0),1)-2)</f>
        <v>Matička Martin</v>
      </c>
      <c r="G39" s="82" t="str">
        <f>INDEX('1. závod'!$A:$BI,$C39+5,INDEX('Základní list'!$B:$B,MATCH($B39,'Základní list'!$A:$A,0),1)-1)</f>
        <v>MIDDY FEEDER TEAM</v>
      </c>
      <c r="H39" s="50" t="s">
        <v>79</v>
      </c>
      <c r="I39" s="50">
        <v>5</v>
      </c>
      <c r="J39" s="104">
        <f>INDEX('2. závod'!$A:$BI,$I39+5,INDEX('Základní list'!$B:$B,MATCH($H39,'Základní list'!$A:$A,0),1))</f>
        <v>230</v>
      </c>
      <c r="K39" s="53">
        <f>INDEX('2. závod'!$A:$BI,$I39+5,INDEX('Základní list'!$B:$B,MATCH($H39,'Základní list'!$A:$A,0),1)+2)</f>
        <v>11</v>
      </c>
      <c r="L39" s="84" t="str">
        <f>INDEX('2. závod'!$A:$BI,$I39+5,INDEX('Základní list'!$B:$B,MATCH($H39,'Základní list'!$A:$A,0),1)-2)</f>
        <v>Chalupa Ladislav</v>
      </c>
      <c r="M39" s="82" t="str">
        <f>INDEX('2. závod'!$A:$BI,$I39+5,INDEX('Základní list'!$B:$B,MATCH($H39,'Základní list'!$A:$A,0),1)-1)</f>
        <v>K&amp;K Servis Feeder Team Carpio</v>
      </c>
    </row>
    <row r="40" spans="1:13" ht="31.5" customHeight="1">
      <c r="A40" s="52">
        <v>36</v>
      </c>
      <c r="B40" s="50" t="s">
        <v>79</v>
      </c>
      <c r="C40" s="50">
        <v>6</v>
      </c>
      <c r="D40" s="104">
        <f>INDEX('1. závod'!$A:$BI,$C40+5,INDEX('Základní list'!$B:$B,MATCH($B40,'Základní list'!$A:$A,0),1))</f>
        <v>2300</v>
      </c>
      <c r="E40" s="53">
        <f>INDEX('1. závod'!$A:$BI,$C40+5,INDEX('Základní list'!$B:$B,MATCH($B40,'Základní list'!$A:$A,0),1)+2)</f>
        <v>1</v>
      </c>
      <c r="F40" s="84" t="str">
        <f>INDEX('1. závod'!$A:$BI,$C40+5,INDEX('Základní list'!$B:$B,MATCH($B40,'Základní list'!$A:$A,0),1)-2)</f>
        <v>Baranka Vladimír</v>
      </c>
      <c r="G40" s="82" t="str">
        <f>INDEX('1. závod'!$A:$BI,$C40+5,INDEX('Základní list'!$B:$B,MATCH($B40,'Základní list'!$A:$A,0),1)-1)</f>
        <v>Feeder Team Český Šternberk</v>
      </c>
      <c r="H40" s="50" t="s">
        <v>79</v>
      </c>
      <c r="I40" s="50">
        <v>6</v>
      </c>
      <c r="J40" s="104">
        <f>INDEX('2. závod'!$A:$BI,$I40+5,INDEX('Základní list'!$B:$B,MATCH($H40,'Základní list'!$A:$A,0),1))</f>
        <v>970</v>
      </c>
      <c r="K40" s="53">
        <f>INDEX('2. závod'!$A:$BI,$I40+5,INDEX('Základní list'!$B:$B,MATCH($H40,'Základní list'!$A:$A,0),1)+2)</f>
        <v>8</v>
      </c>
      <c r="L40" s="84" t="str">
        <f>INDEX('2. závod'!$A:$BI,$I40+5,INDEX('Základní list'!$B:$B,MATCH($H40,'Základní list'!$A:$A,0),1)-2)</f>
        <v>Malý David</v>
      </c>
      <c r="M40" s="82" t="str">
        <f>INDEX('2. závod'!$A:$BI,$I40+5,INDEX('Základní list'!$B:$B,MATCH($H40,'Základní list'!$A:$A,0),1)-1)</f>
        <v>GOOD MIX TEAM Hranice</v>
      </c>
    </row>
    <row r="41" spans="1:13" ht="31.5" customHeight="1">
      <c r="A41" s="52">
        <v>37</v>
      </c>
      <c r="B41" s="50" t="s">
        <v>79</v>
      </c>
      <c r="C41" s="50">
        <v>7</v>
      </c>
      <c r="D41" s="104">
        <f>INDEX('1. závod'!$A:$BI,$C41+5,INDEX('Základní list'!$B:$B,MATCH($B41,'Základní list'!$A:$A,0),1))</f>
        <v>0</v>
      </c>
      <c r="E41" s="53">
        <f>INDEX('1. závod'!$A:$BI,$C41+5,INDEX('Základní list'!$B:$B,MATCH($B41,'Základní list'!$A:$A,0),1)+2)</f>
        <v>11</v>
      </c>
      <c r="F41" s="84" t="str">
        <f>INDEX('1. závod'!$A:$BI,$C41+5,INDEX('Základní list'!$B:$B,MATCH($B41,'Základní list'!$A:$A,0),1)-2)</f>
        <v>Šajerman Vladimír</v>
      </c>
      <c r="G41" s="82" t="str">
        <f>INDEX('1. závod'!$A:$BI,$C41+5,INDEX('Základní list'!$B:$B,MATCH($B41,'Základní list'!$A:$A,0),1)-1)</f>
        <v>KS FISH TEAM</v>
      </c>
      <c r="H41" s="50" t="s">
        <v>79</v>
      </c>
      <c r="I41" s="50">
        <v>7</v>
      </c>
      <c r="J41" s="104">
        <f>INDEX('2. závod'!$A:$BI,$I41+5,INDEX('Základní list'!$B:$B,MATCH($H41,'Základní list'!$A:$A,0),1))</f>
        <v>1740</v>
      </c>
      <c r="K41" s="53">
        <f>INDEX('2. závod'!$A:$BI,$I41+5,INDEX('Základní list'!$B:$B,MATCH($H41,'Základní list'!$A:$A,0),1)+2)</f>
        <v>6</v>
      </c>
      <c r="L41" s="84" t="str">
        <f>INDEX('2. závod'!$A:$BI,$I41+5,INDEX('Základní list'!$B:$B,MATCH($H41,'Základní list'!$A:$A,0),1)-2)</f>
        <v>Miháliková Diana</v>
      </c>
      <c r="M41" s="82" t="str">
        <f>INDEX('2. závod'!$A:$BI,$I41+5,INDEX('Základní list'!$B:$B,MATCH($H41,'Základní list'!$A:$A,0),1)-1)</f>
        <v>LADY´S Feeder Team</v>
      </c>
    </row>
    <row r="42" spans="1:13" ht="31.5" customHeight="1">
      <c r="A42" s="52">
        <v>38</v>
      </c>
      <c r="B42" s="50" t="s">
        <v>79</v>
      </c>
      <c r="C42" s="50">
        <v>8</v>
      </c>
      <c r="D42" s="104">
        <f>INDEX('1. závod'!$A:$BI,$C42+5,INDEX('Základní list'!$B:$B,MATCH($B42,'Základní list'!$A:$A,0),1))</f>
        <v>70</v>
      </c>
      <c r="E42" s="53">
        <f>INDEX('1. závod'!$A:$BI,$C42+5,INDEX('Základní list'!$B:$B,MATCH($B42,'Základní list'!$A:$A,0),1)+2)</f>
        <v>9</v>
      </c>
      <c r="F42" s="84" t="str">
        <f>INDEX('1. závod'!$A:$BI,$C42+5,INDEX('Základní list'!$B:$B,MATCH($B42,'Základní list'!$A:$A,0),1)-2)</f>
        <v>Kos Petr</v>
      </c>
      <c r="G42" s="82" t="str">
        <f>INDEX('1. závod'!$A:$BI,$C42+5,INDEX('Základní list'!$B:$B,MATCH($B42,'Základní list'!$A:$A,0),1)-1)</f>
        <v>Traper Feeder Team Bombeři</v>
      </c>
      <c r="H42" s="50" t="s">
        <v>79</v>
      </c>
      <c r="I42" s="50">
        <v>8</v>
      </c>
      <c r="J42" s="104">
        <f>INDEX('2. závod'!$A:$BI,$I42+5,INDEX('Základní list'!$B:$B,MATCH($H42,'Základní list'!$A:$A,0),1))</f>
        <v>390</v>
      </c>
      <c r="K42" s="53">
        <f>INDEX('2. závod'!$A:$BI,$I42+5,INDEX('Základní list'!$B:$B,MATCH($H42,'Základní list'!$A:$A,0),1)+2)</f>
        <v>10</v>
      </c>
      <c r="L42" s="84" t="str">
        <f>INDEX('2. závod'!$A:$BI,$I42+5,INDEX('Základní list'!$B:$B,MATCH($H42,'Základní list'!$A:$A,0),1)-2)</f>
        <v>Plachý Vladimír</v>
      </c>
      <c r="M42" s="82" t="str">
        <f>INDEX('2. závod'!$A:$BI,$I42+5,INDEX('Základní list'!$B:$B,MATCH($H42,'Základní list'!$A:$A,0),1)-1)</f>
        <v>GB Fishing sport Team - SEMA</v>
      </c>
    </row>
    <row r="43" spans="1:13" ht="31.5" customHeight="1">
      <c r="A43" s="52">
        <v>39</v>
      </c>
      <c r="B43" s="50" t="s">
        <v>79</v>
      </c>
      <c r="C43" s="50">
        <v>9</v>
      </c>
      <c r="D43" s="104">
        <f>INDEX('1. závod'!$A:$BI,$C43+5,INDEX('Základní list'!$B:$B,MATCH($B43,'Základní list'!$A:$A,0),1))</f>
        <v>570</v>
      </c>
      <c r="E43" s="53">
        <f>INDEX('1. závod'!$A:$BI,$C43+5,INDEX('Základní list'!$B:$B,MATCH($B43,'Základní list'!$A:$A,0),1)+2)</f>
        <v>8</v>
      </c>
      <c r="F43" s="84" t="str">
        <f>INDEX('1. závod'!$A:$BI,$C43+5,INDEX('Základní list'!$B:$B,MATCH($B43,'Základní list'!$A:$A,0),1)-2)</f>
        <v>Peřina Josef</v>
      </c>
      <c r="G43" s="82" t="str">
        <f>INDEX('1. závod'!$A:$BI,$C43+5,INDEX('Základní list'!$B:$B,MATCH($B43,'Základní list'!$A:$A,0),1)-1)</f>
        <v>RC Karasi Olomouc</v>
      </c>
      <c r="H43" s="50" t="s">
        <v>79</v>
      </c>
      <c r="I43" s="50">
        <v>9</v>
      </c>
      <c r="J43" s="104">
        <f>INDEX('2. závod'!$A:$BI,$I43+5,INDEX('Základní list'!$B:$B,MATCH($H43,'Základní list'!$A:$A,0),1))</f>
        <v>580</v>
      </c>
      <c r="K43" s="53">
        <f>INDEX('2. závod'!$A:$BI,$I43+5,INDEX('Základní list'!$B:$B,MATCH($H43,'Základní list'!$A:$A,0),1)+2)</f>
        <v>9</v>
      </c>
      <c r="L43" s="84" t="str">
        <f>INDEX('2. závod'!$A:$BI,$I43+5,INDEX('Základní list'!$B:$B,MATCH($H43,'Základní list'!$A:$A,0),1)-2)</f>
        <v>Andrýsek Petr</v>
      </c>
      <c r="M43" s="82" t="str">
        <f>INDEX('2. závod'!$A:$BI,$I43+5,INDEX('Základní list'!$B:$B,MATCH($H43,'Základní list'!$A:$A,0),1)-1)</f>
        <v>VITALITA Ostrava</v>
      </c>
    </row>
    <row r="44" spans="1:13" ht="31.5" customHeight="1">
      <c r="A44" s="52">
        <v>40</v>
      </c>
      <c r="B44" s="50" t="s">
        <v>79</v>
      </c>
      <c r="C44" s="50">
        <v>10</v>
      </c>
      <c r="D44" s="104">
        <f>INDEX('1. závod'!$A:$BI,$C44+5,INDEX('Základní list'!$B:$B,MATCH($B44,'Základní list'!$A:$A,0),1))</f>
        <v>1700</v>
      </c>
      <c r="E44" s="53">
        <f>INDEX('1. závod'!$A:$BI,$C44+5,INDEX('Základní list'!$B:$B,MATCH($B44,'Základní list'!$A:$A,0),1)+2)</f>
        <v>4</v>
      </c>
      <c r="F44" s="84" t="str">
        <f>INDEX('1. závod'!$A:$BI,$C44+5,INDEX('Základní list'!$B:$B,MATCH($B44,'Základní list'!$A:$A,0),1)-2)</f>
        <v>Hrubant Petr</v>
      </c>
      <c r="G44" s="82" t="str">
        <f>INDEX('1. závod'!$A:$BI,$C44+5,INDEX('Základní list'!$B:$B,MATCH($B44,'Základní list'!$A:$A,0),1)-1)</f>
        <v>ÚSMP ČRS-MO Braník</v>
      </c>
      <c r="H44" s="50" t="s">
        <v>79</v>
      </c>
      <c r="I44" s="50">
        <v>10</v>
      </c>
      <c r="J44" s="104">
        <f>INDEX('2. závod'!$A:$BI,$I44+5,INDEX('Základní list'!$B:$B,MATCH($H44,'Základní list'!$A:$A,0),1))</f>
        <v>3490</v>
      </c>
      <c r="K44" s="53">
        <f>INDEX('2. závod'!$A:$BI,$I44+5,INDEX('Základní list'!$B:$B,MATCH($H44,'Základní list'!$A:$A,0),1)+2)</f>
        <v>3</v>
      </c>
      <c r="L44" s="84" t="str">
        <f>INDEX('2. závod'!$A:$BI,$I44+5,INDEX('Základní list'!$B:$B,MATCH($H44,'Základní list'!$A:$A,0),1)-2)</f>
        <v>Sládek Petr</v>
      </c>
      <c r="M44" s="82" t="str">
        <f>INDEX('2. závod'!$A:$BI,$I44+5,INDEX('Základní list'!$B:$B,MATCH($H44,'Základní list'!$A:$A,0),1)-1)</f>
        <v>FAPS Feeder Team</v>
      </c>
    </row>
    <row r="45" spans="1:13" ht="31.5" customHeight="1">
      <c r="A45" s="52">
        <v>41</v>
      </c>
      <c r="B45" s="50" t="s">
        <v>79</v>
      </c>
      <c r="C45" s="50">
        <v>11</v>
      </c>
      <c r="D45" s="104">
        <f>INDEX('1. závod'!$A:$BI,$C45+5,INDEX('Základní list'!$B:$B,MATCH($B45,'Základní list'!$A:$A,0),1))</f>
        <v>1880</v>
      </c>
      <c r="E45" s="53">
        <f>INDEX('1. závod'!$A:$BI,$C45+5,INDEX('Základní list'!$B:$B,MATCH($B45,'Základní list'!$A:$A,0),1)+2)</f>
        <v>3</v>
      </c>
      <c r="F45" s="84" t="str">
        <f>INDEX('1. závod'!$A:$BI,$C45+5,INDEX('Základní list'!$B:$B,MATCH($B45,'Základní list'!$A:$A,0),1)-2)</f>
        <v>Ouředníček Jan</v>
      </c>
      <c r="G45" s="82" t="str">
        <f>INDEX('1. závod'!$A:$BI,$C45+5,INDEX('Základní list'!$B:$B,MATCH($B45,'Základní list'!$A:$A,0),1)-1)</f>
        <v>MIVARDI FEEDER TEAM</v>
      </c>
      <c r="H45" s="50" t="s">
        <v>79</v>
      </c>
      <c r="I45" s="50">
        <v>11</v>
      </c>
      <c r="J45" s="104">
        <f>INDEX('2. závod'!$A:$BI,$I45+5,INDEX('Základní list'!$B:$B,MATCH($H45,'Základní list'!$A:$A,0),1))</f>
        <v>1640</v>
      </c>
      <c r="K45" s="53">
        <f>INDEX('2. závod'!$A:$BI,$I45+5,INDEX('Základní list'!$B:$B,MATCH($H45,'Základní list'!$A:$A,0),1)+2)</f>
        <v>7</v>
      </c>
      <c r="L45" s="84" t="str">
        <f>INDEX('2. závod'!$A:$BI,$I45+5,INDEX('Základní list'!$B:$B,MATCH($H45,'Základní list'!$A:$A,0),1)-2)</f>
        <v>Smutný Jiří</v>
      </c>
      <c r="M45" s="82" t="str">
        <f>INDEX('2. závod'!$A:$BI,$I45+5,INDEX('Základní list'!$B:$B,MATCH($H45,'Základní list'!$A:$A,0),1)-1)</f>
        <v>Traper Feeder Team Bombeři</v>
      </c>
    </row>
    <row r="46" spans="1:13" ht="31.5" customHeight="1">
      <c r="A46" s="52">
        <v>42</v>
      </c>
      <c r="B46" s="50" t="s">
        <v>79</v>
      </c>
      <c r="C46" s="50">
        <v>12</v>
      </c>
      <c r="D46" s="104">
        <f>INDEX('1. závod'!$A:$BI,$C46+5,INDEX('Základní list'!$B:$B,MATCH($B46,'Základní list'!$A:$A,0),1))</f>
        <v>1950</v>
      </c>
      <c r="E46" s="53">
        <f>INDEX('1. závod'!$A:$BI,$C46+5,INDEX('Základní list'!$B:$B,MATCH($B46,'Základní list'!$A:$A,0),1)+2)</f>
        <v>2</v>
      </c>
      <c r="F46" s="84" t="str">
        <f>INDEX('1. závod'!$A:$BI,$C46+5,INDEX('Základní list'!$B:$B,MATCH($B46,'Základní list'!$A:$A,0),1)-2)</f>
        <v>Tóth Petr</v>
      </c>
      <c r="G46" s="82" t="str">
        <f>INDEX('1. závod'!$A:$BI,$C46+5,INDEX('Základní list'!$B:$B,MATCH($B46,'Základní list'!$A:$A,0),1)-1)</f>
        <v>F-1 Karlovy Vary</v>
      </c>
      <c r="H46" s="50" t="s">
        <v>79</v>
      </c>
      <c r="I46" s="50">
        <v>12</v>
      </c>
      <c r="J46" s="104">
        <f>INDEX('2. závod'!$A:$BI,$I46+5,INDEX('Základní list'!$B:$B,MATCH($H46,'Základní list'!$A:$A,0),1))</f>
        <v>3750</v>
      </c>
      <c r="K46" s="53">
        <f>INDEX('2. závod'!$A:$BI,$I46+5,INDEX('Základní list'!$B:$B,MATCH($H46,'Základní list'!$A:$A,0),1)+2)</f>
        <v>2</v>
      </c>
      <c r="L46" s="84" t="str">
        <f>INDEX('2. závod'!$A:$BI,$I46+5,INDEX('Základní list'!$B:$B,MATCH($H46,'Základní list'!$A:$A,0),1)-2)</f>
        <v>Štěpnička Radek</v>
      </c>
      <c r="M46" s="82" t="str">
        <f>INDEX('2. závod'!$A:$BI,$I46+5,INDEX('Základní list'!$B:$B,MATCH($H46,'Základní list'!$A:$A,0),1)-1)</f>
        <v>Feeder Team Český Šternberk</v>
      </c>
    </row>
    <row r="47" spans="1:13" ht="31.5" customHeight="1">
      <c r="A47" s="52">
        <v>43</v>
      </c>
      <c r="B47" s="50" t="s">
        <v>79</v>
      </c>
      <c r="C47" s="50">
        <v>13</v>
      </c>
      <c r="D47" s="104">
        <f>INDEX('1. závod'!$A:$BI,$C47+5,INDEX('Základní list'!$B:$B,MATCH($B47,'Základní list'!$A:$A,0),1))</f>
        <v>0</v>
      </c>
      <c r="E47" s="53">
        <f>INDEX('1. závod'!$A:$BI,$C47+5,INDEX('Základní list'!$B:$B,MATCH($B47,'Základní list'!$A:$A,0),1)+2)</f>
        <v>0</v>
      </c>
      <c r="F47" s="84">
        <f>INDEX('1. závod'!$A:$BI,$C47+5,INDEX('Základní list'!$B:$B,MATCH($B47,'Základní list'!$A:$A,0),1)-2)</f>
      </c>
      <c r="G47" s="82">
        <f>INDEX('1. závod'!$A:$BI,$C47+5,INDEX('Základní list'!$B:$B,MATCH($B47,'Základní list'!$A:$A,0),1)-1)</f>
      </c>
      <c r="H47" s="50" t="s">
        <v>79</v>
      </c>
      <c r="I47" s="50">
        <v>13</v>
      </c>
      <c r="J47" s="104">
        <f>INDEX('2. závod'!$A:$BI,$I47+5,INDEX('Základní list'!$B:$B,MATCH($H47,'Základní list'!$A:$A,0),1))</f>
        <v>0</v>
      </c>
      <c r="K47" s="53">
        <f>INDEX('2. závod'!$A:$BI,$I47+5,INDEX('Základní list'!$B:$B,MATCH($H47,'Základní list'!$A:$A,0),1)+2)</f>
      </c>
      <c r="L47" s="84">
        <f>INDEX('2. závod'!$A:$BI,$I47+5,INDEX('Základní list'!$B:$B,MATCH($H47,'Základní list'!$A:$A,0),1)-2)</f>
      </c>
      <c r="M47" s="82">
        <f>INDEX('2. závod'!$A:$BI,$I47+5,INDEX('Základní list'!$B:$B,MATCH($H47,'Základní list'!$A:$A,0),1)-1)</f>
      </c>
    </row>
    <row r="48" spans="1:13" ht="31.5" customHeight="1">
      <c r="A48" s="52">
        <v>44</v>
      </c>
      <c r="B48" s="50" t="s">
        <v>79</v>
      </c>
      <c r="C48" s="50">
        <v>14</v>
      </c>
      <c r="D48" s="104">
        <f>INDEX('1. závod'!$A:$BI,$C48+5,INDEX('Základní list'!$B:$B,MATCH($B48,'Základní list'!$A:$A,0),1))</f>
        <v>0</v>
      </c>
      <c r="E48" s="53">
        <f>INDEX('1. závod'!$A:$BI,$C48+5,INDEX('Základní list'!$B:$B,MATCH($B48,'Základní list'!$A:$A,0),1)+2)</f>
      </c>
      <c r="F48" s="84">
        <f>INDEX('1. závod'!$A:$BI,$C48+5,INDEX('Základní list'!$B:$B,MATCH($B48,'Základní list'!$A:$A,0),1)-2)</f>
      </c>
      <c r="G48" s="82">
        <f>INDEX('1. závod'!$A:$BI,$C48+5,INDEX('Základní list'!$B:$B,MATCH($B48,'Základní list'!$A:$A,0),1)-1)</f>
      </c>
      <c r="H48" s="50" t="s">
        <v>79</v>
      </c>
      <c r="I48" s="50">
        <v>14</v>
      </c>
      <c r="J48" s="104">
        <f>INDEX('2. závod'!$A:$BI,$I48+5,INDEX('Základní list'!$B:$B,MATCH($H48,'Základní list'!$A:$A,0),1))</f>
        <v>0</v>
      </c>
      <c r="K48" s="53">
        <f>INDEX('2. závod'!$A:$BI,$I48+5,INDEX('Základní list'!$B:$B,MATCH($H48,'Základní list'!$A:$A,0),1)+2)</f>
      </c>
      <c r="L48" s="84">
        <f>INDEX('2. závod'!$A:$BI,$I48+5,INDEX('Základní list'!$B:$B,MATCH($H48,'Základní list'!$A:$A,0),1)-2)</f>
      </c>
      <c r="M48" s="82">
        <f>INDEX('2. závod'!$A:$BI,$I48+5,INDEX('Základní list'!$B:$B,MATCH($H48,'Základní list'!$A:$A,0),1)-1)</f>
      </c>
    </row>
    <row r="49" spans="1:13" ht="31.5" customHeight="1">
      <c r="A49" s="52">
        <v>45</v>
      </c>
      <c r="B49" s="50" t="s">
        <v>79</v>
      </c>
      <c r="C49" s="50">
        <v>15</v>
      </c>
      <c r="D49" s="104">
        <f>INDEX('1. závod'!$A:$BI,$C49+5,INDEX('Základní list'!$B:$B,MATCH($B49,'Základní list'!$A:$A,0),1))</f>
        <v>0</v>
      </c>
      <c r="E49" s="53">
        <f>INDEX('1. závod'!$A:$BI,$C49+5,INDEX('Základní list'!$B:$B,MATCH($B49,'Základní list'!$A:$A,0),1)+2)</f>
      </c>
      <c r="F49" s="84">
        <f>INDEX('1. závod'!$A:$BI,$C49+5,INDEX('Základní list'!$B:$B,MATCH($B49,'Základní list'!$A:$A,0),1)-2)</f>
      </c>
      <c r="G49" s="82">
        <f>INDEX('1. závod'!$A:$BI,$C49+5,INDEX('Základní list'!$B:$B,MATCH($B49,'Základní list'!$A:$A,0),1)-1)</f>
      </c>
      <c r="H49" s="50" t="s">
        <v>79</v>
      </c>
      <c r="I49" s="50">
        <v>15</v>
      </c>
      <c r="J49" s="104">
        <f>INDEX('2. závod'!$A:$BI,$I49+5,INDEX('Základní list'!$B:$B,MATCH($H49,'Základní list'!$A:$A,0),1))</f>
        <v>0</v>
      </c>
      <c r="K49" s="53">
        <f>INDEX('2. závod'!$A:$BI,$I49+5,INDEX('Základní list'!$B:$B,MATCH($H49,'Základní list'!$A:$A,0),1)+2)</f>
      </c>
      <c r="L49" s="84">
        <f>INDEX('2. závod'!$A:$BI,$I49+5,INDEX('Základní list'!$B:$B,MATCH($H49,'Základní list'!$A:$A,0),1)-2)</f>
      </c>
      <c r="M49" s="82">
        <f>INDEX('2. závod'!$A:$BI,$I49+5,INDEX('Základní list'!$B:$B,MATCH($H49,'Základní list'!$A:$A,0),1)-1)</f>
      </c>
    </row>
    <row r="50" spans="2:9" ht="12.75">
      <c r="B50" s="49"/>
      <c r="C50" s="49"/>
      <c r="H50" s="49"/>
      <c r="I50" s="49"/>
    </row>
    <row r="51" spans="2:9" ht="12.75">
      <c r="B51" s="49"/>
      <c r="C51" s="49"/>
      <c r="H51" s="49"/>
      <c r="I51" s="49"/>
    </row>
    <row r="52" spans="2:9" ht="12.75">
      <c r="B52" s="49"/>
      <c r="C52" s="49"/>
      <c r="H52" s="49"/>
      <c r="I52" s="49"/>
    </row>
    <row r="53" spans="2:9" ht="12.75">
      <c r="B53" s="49"/>
      <c r="C53" s="49"/>
      <c r="H53" s="49"/>
      <c r="I53" s="49"/>
    </row>
    <row r="54" spans="2:9" ht="12.75">
      <c r="B54" s="49"/>
      <c r="C54" s="49"/>
      <c r="H54" s="49"/>
      <c r="I54" s="49"/>
    </row>
    <row r="55" spans="2:9" ht="12.75">
      <c r="B55" s="49"/>
      <c r="C55" s="49"/>
      <c r="H55" s="49"/>
      <c r="I55" s="49"/>
    </row>
    <row r="56" spans="2:9" ht="12.75">
      <c r="B56" s="49"/>
      <c r="C56" s="49"/>
      <c r="H56" s="49"/>
      <c r="I56" s="49"/>
    </row>
    <row r="57" spans="2:9" ht="12.75">
      <c r="B57" s="49"/>
      <c r="C57" s="49"/>
      <c r="H57" s="49"/>
      <c r="I57" s="49"/>
    </row>
    <row r="58" spans="2:9" ht="12.75">
      <c r="B58" s="49"/>
      <c r="C58" s="49"/>
      <c r="H58" s="49"/>
      <c r="I58" s="49"/>
    </row>
    <row r="59" spans="2:9" ht="12.75">
      <c r="B59" s="49"/>
      <c r="C59" s="49"/>
      <c r="H59" s="49"/>
      <c r="I59" s="49"/>
    </row>
    <row r="60" spans="2:3" ht="12.75">
      <c r="B60" s="49"/>
      <c r="C60" s="49"/>
    </row>
    <row r="61" spans="2:3" ht="12.75">
      <c r="B61" s="49"/>
      <c r="C61" s="49"/>
    </row>
    <row r="62" spans="2:3" ht="12.75">
      <c r="B62" s="49"/>
      <c r="C62" s="49"/>
    </row>
    <row r="63" spans="2:3" ht="12.75">
      <c r="B63" s="49"/>
      <c r="C63" s="49"/>
    </row>
    <row r="64" spans="2:3" ht="12.75">
      <c r="B64" s="49"/>
      <c r="C64" s="49"/>
    </row>
    <row r="65" spans="2:3" ht="12.75">
      <c r="B65" s="49"/>
      <c r="C65" s="49"/>
    </row>
    <row r="66" spans="2:3" ht="12.75">
      <c r="B66" s="49"/>
      <c r="C66" s="49"/>
    </row>
    <row r="67" spans="2:3" ht="12.75">
      <c r="B67" s="49"/>
      <c r="C67" s="49"/>
    </row>
    <row r="68" spans="2:3" ht="12.75">
      <c r="B68" s="49"/>
      <c r="C68" s="49"/>
    </row>
    <row r="69" spans="2:3" ht="12.75">
      <c r="B69" s="49"/>
      <c r="C69" s="49"/>
    </row>
    <row r="70" spans="2:3" ht="12.75">
      <c r="B70" s="49"/>
      <c r="C70" s="49"/>
    </row>
  </sheetData>
  <sheetProtection/>
  <autoFilter ref="B4:M49"/>
  <mergeCells count="5">
    <mergeCell ref="A3:A4"/>
    <mergeCell ref="B3:G3"/>
    <mergeCell ref="H3:M3"/>
    <mergeCell ref="A1:AH1"/>
    <mergeCell ref="A2:AH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300" verticalDpi="300" orientation="portrait" paperSize="9" scale="4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RB</cp:lastModifiedBy>
  <cp:lastPrinted>2007-05-13T13:30:20Z</cp:lastPrinted>
  <dcterms:created xsi:type="dcterms:W3CDTF">2001-02-19T07:45:56Z</dcterms:created>
  <dcterms:modified xsi:type="dcterms:W3CDTF">2007-05-15T00:51:46Z</dcterms:modified>
  <cp:category/>
  <cp:version/>
  <cp:contentType/>
  <cp:contentStatus/>
</cp:coreProperties>
</file>