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listina'!$A$8:$S$30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závod'!$A$1:$AE$8</definedName>
    <definedName name="_xlnm.Print_Area" localSheetId="3">'2. závod'!$A$1:$AE$8</definedName>
    <definedName name="_xlnm.Print_Area" localSheetId="1">'Výsledková listina'!$A$1:$P$32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<sst xmlns="http://schemas.openxmlformats.org/spreadsheetml/2006/main" count="353" uniqueCount="115">
  <si>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</si>
  <si>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</si>
  <si>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</si>
  <si>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</si>
  <si>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</si>
  <si>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</si>
  <si>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</si>
  <si>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</si>
  <si>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</si>
  <si>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</si>
  <si>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</si>
  <si>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</si>
  <si>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</si>
  <si>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</si>
  <si>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</si>
  <si>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</si>
  <si>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</si>
  <si>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</si>
  <si>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</si>
  <si>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</si>
  <si>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</si>
  <si>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</si>
  <si>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</si>
  <si>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</si>
  <si>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</si>
  <si>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</si>
  <si>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</si>
  <si>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</si>
  <si>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</si>
  <si>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</si>
  <si>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</si>
  <si>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</si>
  <si>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</si>
  <si>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</si>
  <si>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</si>
  <si>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</si>
  <si>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</si>
  <si>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</si>
  <si>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</si>
  <si>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</si>
  <si>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</si>
  <si>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</si>
  <si>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</si>
  <si>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</si>
  <si>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</si>
  <si>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</si>
  <si>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</si>
  <si>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</si>
  <si>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</si>
  <si>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</si>
  <si>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</si>
  <si>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</si>
  <si>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</si>
  <si>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</si>
  <si>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</si>
  <si>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</si>
  <si>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</si>
  <si>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</si>
  <si>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</si>
  <si>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</si>
  <si>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</si>
  <si>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</si>
  <si>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</si>
  <si>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</si>
  <si>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</si>
  <si>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</si>
  <si>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</si>
  <si>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</si>
  <si>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</si>
  <si>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</si>
  <si>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</si>
  <si>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</si>
  <si>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</si>
  <si>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</si>
  <si>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</si>
  <si>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</si>
  <si>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</si>
  <si>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</si>
  <si>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</si>
  <si>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</si>
  <si>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</si>
  <si>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</si>
  <si>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</si>
  <si>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</si>
  <si>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</si>
  <si>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Ouředníček Jiří</t>
  </si>
  <si>
    <t>Mivardi</t>
  </si>
  <si>
    <t>LABE - Sadská</t>
  </si>
  <si>
    <t>Ouředníček</t>
  </si>
  <si>
    <t>Ouředníček + Ouředníček</t>
  </si>
  <si>
    <t>Douša + Surgota</t>
  </si>
  <si>
    <t>Stejskal + Hlína</t>
  </si>
  <si>
    <t>Vatěra + Pokorný</t>
  </si>
  <si>
    <t>Nerad + Albrecht</t>
  </si>
  <si>
    <t>Vaňkát + Uhlíř</t>
  </si>
  <si>
    <t>Smutný + Sofron</t>
  </si>
  <si>
    <t>Konopásek + Šedivý</t>
  </si>
  <si>
    <t>Branka + Štěpnička</t>
  </si>
  <si>
    <t>Velinger + Velinger</t>
  </si>
  <si>
    <t>Dušánek + Šajerman</t>
  </si>
  <si>
    <t>Vejvoda + Muler</t>
  </si>
  <si>
    <t>Roth</t>
  </si>
  <si>
    <t>Štětina + Hahn</t>
  </si>
  <si>
    <t>Popadinec + Goda</t>
  </si>
  <si>
    <t>Pliml + Válek</t>
  </si>
  <si>
    <t>Polanecký + Hudeček</t>
  </si>
  <si>
    <t>Brož + Brož</t>
  </si>
  <si>
    <t>Štěpnička nst. + Štěpnička nml.</t>
  </si>
  <si>
    <t>Sládek + Brynda</t>
  </si>
  <si>
    <t>Dušánek + Sičák</t>
  </si>
  <si>
    <t>Koubek + Kuchař</t>
  </si>
  <si>
    <t>Baranka + Štěpnička</t>
  </si>
  <si>
    <t>Roth + nedorazil</t>
  </si>
  <si>
    <t>2.8.-3.8.2008</t>
  </si>
  <si>
    <t>Maraton 24h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</si>
</sst>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1" fillId="0" borderId="28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 quotePrefix="1">
      <alignment horizontal="center" vertical="center" wrapText="1"/>
      <protection hidden="1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33" borderId="20" xfId="0" applyFont="1" applyFill="1" applyBorder="1" applyAlignment="1">
      <alignment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 locked="0"/>
    </xf>
    <xf numFmtId="0" fontId="1" fillId="33" borderId="30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" fillId="33" borderId="26" xfId="0" applyFont="1" applyFill="1" applyBorder="1" applyAlignment="1" applyProtection="1">
      <alignment horizontal="left" vertical="center"/>
      <protection hidden="1" locked="0"/>
    </xf>
    <xf numFmtId="0" fontId="1" fillId="33" borderId="32" xfId="0" applyFont="1" applyFill="1" applyBorder="1" applyAlignment="1" applyProtection="1">
      <alignment vertical="center"/>
      <protection hidden="1" locked="0"/>
    </xf>
    <xf numFmtId="0" fontId="1" fillId="33" borderId="33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/>
    </xf>
    <xf numFmtId="0" fontId="1" fillId="33" borderId="27" xfId="0" applyFont="1" applyFill="1" applyBorder="1" applyAlignment="1" applyProtection="1">
      <alignment horizontal="right" vertical="center"/>
      <protection hidden="1"/>
    </xf>
    <xf numFmtId="0" fontId="13" fillId="33" borderId="20" xfId="0" applyFont="1" applyFill="1" applyBorder="1" applyAlignment="1" applyProtection="1">
      <alignment horizontal="center" vertical="center"/>
      <protection hidden="1"/>
    </xf>
    <xf numFmtId="0" fontId="13" fillId="33" borderId="26" xfId="0" applyFont="1" applyFill="1" applyBorder="1" applyAlignment="1" applyProtection="1">
      <alignment horizontal="center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1" fontId="2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>
      <alignment vertical="center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right" vertical="center"/>
      <protection hidden="1"/>
    </xf>
    <xf numFmtId="0" fontId="1" fillId="0" borderId="35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 wrapText="1"/>
      <protection hidden="1" locked="0"/>
    </xf>
    <xf numFmtId="0" fontId="1" fillId="0" borderId="52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57" xfId="0" applyFont="1" applyBorder="1" applyAlignment="1" applyProtection="1">
      <alignment horizontal="center"/>
      <protection hidden="1" locked="0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59" xfId="0" applyFont="1" applyBorder="1" applyAlignment="1" applyProtection="1">
      <alignment horizontal="center"/>
      <protection hidden="1" locked="0"/>
    </xf>
    <xf numFmtId="0" fontId="1" fillId="34" borderId="20" xfId="0" applyFont="1" applyFill="1" applyBorder="1" applyAlignment="1" applyProtection="1">
      <alignment vertical="center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26" xfId="0" applyFont="1" applyFill="1" applyBorder="1" applyAlignment="1" applyProtection="1">
      <alignment horizontal="left" vertical="center"/>
      <protection hidden="1" locked="0"/>
    </xf>
    <xf numFmtId="0" fontId="1" fillId="34" borderId="32" xfId="0" applyFont="1" applyFill="1" applyBorder="1" applyAlignment="1" applyProtection="1">
      <alignment vertical="center"/>
      <protection hidden="1" locked="0"/>
    </xf>
    <xf numFmtId="0" fontId="1" fillId="34" borderId="33" xfId="0" applyFont="1" applyFill="1" applyBorder="1" applyAlignment="1" applyProtection="1">
      <alignment horizontal="center" vertical="center"/>
      <protection hidden="1" locked="0"/>
    </xf>
    <xf numFmtId="0" fontId="1" fillId="34" borderId="30" xfId="0" applyFont="1" applyFill="1" applyBorder="1" applyAlignment="1" applyProtection="1">
      <alignment horizontal="right" vertical="center"/>
      <protection hidden="1"/>
    </xf>
    <xf numFmtId="0" fontId="13" fillId="34" borderId="20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 locked="0"/>
    </xf>
    <xf numFmtId="0" fontId="1" fillId="34" borderId="30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0" fontId="13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right" vertical="center"/>
      <protection hidden="1"/>
    </xf>
    <xf numFmtId="0" fontId="14" fillId="34" borderId="19" xfId="0" applyFont="1" applyFill="1" applyBorder="1" applyAlignment="1" applyProtection="1">
      <alignment horizontal="center" vertical="center"/>
      <protection hidden="1"/>
    </xf>
    <xf numFmtId="1" fontId="2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60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J27" sqref="J27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3:5" ht="12.75">
      <c r="C2" s="95" t="s">
        <v>10</v>
      </c>
      <c r="D2" s="95"/>
      <c r="E2" s="41" t="s">
        <v>87</v>
      </c>
    </row>
    <row r="3" spans="3:5" ht="15.75">
      <c r="C3" s="95" t="s">
        <v>11</v>
      </c>
      <c r="D3" s="95"/>
      <c r="E3" s="42" t="s">
        <v>114</v>
      </c>
    </row>
    <row r="4" spans="3:5" ht="12.75">
      <c r="C4" s="95" t="s">
        <v>34</v>
      </c>
      <c r="D4" s="95"/>
      <c r="E4" s="58" t="s">
        <v>113</v>
      </c>
    </row>
    <row r="5" spans="3:5" ht="15.75">
      <c r="C5" s="95" t="s">
        <v>82</v>
      </c>
      <c r="D5" s="95"/>
      <c r="E5" s="57" t="s">
        <v>86</v>
      </c>
    </row>
    <row r="6" spans="3:5" ht="15.75">
      <c r="C6" s="95" t="s">
        <v>35</v>
      </c>
      <c r="D6" s="95"/>
      <c r="E6" s="50" t="s">
        <v>88</v>
      </c>
    </row>
    <row r="7" spans="2:5" ht="12.75">
      <c r="B7" s="11"/>
      <c r="C7" s="85"/>
      <c r="D7" s="85"/>
      <c r="E7" s="85"/>
    </row>
    <row r="8" spans="1:14" ht="12.75" customHeight="1">
      <c r="A8" s="86" t="s">
        <v>30</v>
      </c>
      <c r="B8" s="86" t="s">
        <v>32</v>
      </c>
      <c r="C8" s="97" t="s">
        <v>36</v>
      </c>
      <c r="D8" s="98"/>
      <c r="E8" s="86" t="s">
        <v>39</v>
      </c>
      <c r="F8" s="86"/>
      <c r="G8" s="86"/>
      <c r="H8" s="86"/>
      <c r="I8" s="93" t="s">
        <v>40</v>
      </c>
      <c r="J8" s="93"/>
      <c r="K8" s="93" t="s">
        <v>41</v>
      </c>
      <c r="L8" s="93"/>
      <c r="M8" s="93" t="s">
        <v>46</v>
      </c>
      <c r="N8" s="93"/>
    </row>
    <row r="9" spans="1:14" s="34" customFormat="1" ht="25.5">
      <c r="A9" s="86"/>
      <c r="B9" s="86"/>
      <c r="C9" s="35" t="s">
        <v>50</v>
      </c>
      <c r="D9" s="35" t="s">
        <v>51</v>
      </c>
      <c r="E9" s="86"/>
      <c r="F9" s="86"/>
      <c r="G9" s="86"/>
      <c r="H9" s="86"/>
      <c r="I9" s="35" t="s">
        <v>42</v>
      </c>
      <c r="J9" s="35" t="s">
        <v>43</v>
      </c>
      <c r="K9" s="35" t="s">
        <v>45</v>
      </c>
      <c r="L9" s="35" t="s">
        <v>44</v>
      </c>
      <c r="M9" s="35" t="s">
        <v>45</v>
      </c>
      <c r="N9" s="35" t="s">
        <v>44</v>
      </c>
    </row>
    <row r="10" spans="1:14" s="34" customFormat="1" ht="15.75">
      <c r="A10" s="96" t="s">
        <v>37</v>
      </c>
      <c r="B10" s="96"/>
      <c r="C10" s="51">
        <v>22</v>
      </c>
      <c r="D10" s="51">
        <v>22</v>
      </c>
      <c r="E10" s="87"/>
      <c r="F10" s="88"/>
      <c r="G10" s="88"/>
      <c r="H10" s="89"/>
      <c r="I10" s="38">
        <f>SUM(I11:I23)</f>
        <v>687950</v>
      </c>
      <c r="J10" s="39">
        <f>IF(I10&gt;0,I10/$C10,"")</f>
        <v>31270.454545454544</v>
      </c>
      <c r="K10" s="39">
        <f>SUM(K11:K23)</f>
        <v>299900</v>
      </c>
      <c r="L10" s="39">
        <f aca="true" t="shared" si="0" ref="L10:L23">IF(K10&gt;0,K10/$D10,"")</f>
        <v>13631.818181818182</v>
      </c>
      <c r="M10" s="39">
        <f>SUM(M11:M23)</f>
        <v>987850</v>
      </c>
      <c r="N10" s="39">
        <f>IF(M10&gt;0,M10/(SUM(C10:D10)),"")</f>
        <v>22451.136363636364</v>
      </c>
    </row>
    <row r="11" spans="1:14" ht="15.75">
      <c r="A11" s="37" t="s">
        <v>19</v>
      </c>
      <c r="B11" s="36">
        <v>3</v>
      </c>
      <c r="C11" s="52">
        <v>5</v>
      </c>
      <c r="D11" s="52">
        <v>5</v>
      </c>
      <c r="E11" s="86"/>
      <c r="F11" s="86"/>
      <c r="G11" s="86"/>
      <c r="H11" s="86"/>
      <c r="I11" s="40">
        <f>SUM('1. závod'!C:C)</f>
        <v>288200</v>
      </c>
      <c r="J11" s="39">
        <f aca="true" t="shared" si="1" ref="J11:J23">IF(I11&gt;0,I11/$C11,"")</f>
        <v>57640</v>
      </c>
      <c r="K11" s="40">
        <f>SUM('2. závod'!C:C)</f>
        <v>92100</v>
      </c>
      <c r="L11" s="39">
        <f t="shared" si="0"/>
        <v>18420</v>
      </c>
      <c r="M11" s="40">
        <f>SUM(I11,K11)</f>
        <v>380300</v>
      </c>
      <c r="N11" s="39">
        <f aca="true" t="shared" si="2" ref="N11:N23">IF(M11&gt;0,M11/(SUM(C11:D11)),"")</f>
        <v>38030</v>
      </c>
    </row>
    <row r="12" spans="1:14" ht="15.75">
      <c r="A12" s="37" t="s">
        <v>24</v>
      </c>
      <c r="B12" s="36">
        <f>IF(ISBLANK(A12),"",B11+5)</f>
        <v>8</v>
      </c>
      <c r="C12" s="52">
        <v>4</v>
      </c>
      <c r="D12" s="52">
        <v>4</v>
      </c>
      <c r="E12" s="86"/>
      <c r="F12" s="86"/>
      <c r="G12" s="86"/>
      <c r="H12" s="86"/>
      <c r="I12" s="40">
        <f>SUM('1. závod'!H:H)</f>
        <v>147000</v>
      </c>
      <c r="J12" s="39">
        <f t="shared" si="1"/>
        <v>36750</v>
      </c>
      <c r="K12" s="40">
        <f>SUM('2. závod'!H:H)</f>
        <v>58750</v>
      </c>
      <c r="L12" s="39">
        <f t="shared" si="0"/>
        <v>14687.5</v>
      </c>
      <c r="M12" s="40">
        <f aca="true" t="shared" si="3" ref="M12:M17">SUM(I12,K12)</f>
        <v>205750</v>
      </c>
      <c r="N12" s="39">
        <f t="shared" si="2"/>
        <v>25718.75</v>
      </c>
    </row>
    <row r="13" spans="1:14" ht="15.75">
      <c r="A13" s="37" t="s">
        <v>23</v>
      </c>
      <c r="B13" s="36">
        <f aca="true" t="shared" si="4" ref="B13:B23">IF(ISBLANK(A13),"",B12+5)</f>
        <v>13</v>
      </c>
      <c r="C13" s="52">
        <v>4</v>
      </c>
      <c r="D13" s="52">
        <v>4</v>
      </c>
      <c r="E13" s="86"/>
      <c r="F13" s="86"/>
      <c r="G13" s="86"/>
      <c r="H13" s="86"/>
      <c r="I13" s="40">
        <f>SUM('1. závod'!M:M)</f>
        <v>79150</v>
      </c>
      <c r="J13" s="39">
        <f t="shared" si="1"/>
        <v>19787.5</v>
      </c>
      <c r="K13" s="40">
        <f>SUM('2. závod'!M:M)</f>
        <v>38100</v>
      </c>
      <c r="L13" s="39">
        <f t="shared" si="0"/>
        <v>9525</v>
      </c>
      <c r="M13" s="40">
        <f t="shared" si="3"/>
        <v>117250</v>
      </c>
      <c r="N13" s="39">
        <f t="shared" si="2"/>
        <v>14656.25</v>
      </c>
    </row>
    <row r="14" spans="1:14" ht="15.75">
      <c r="A14" s="37" t="s">
        <v>20</v>
      </c>
      <c r="B14" s="36">
        <f t="shared" si="4"/>
        <v>18</v>
      </c>
      <c r="C14" s="52">
        <v>4</v>
      </c>
      <c r="D14" s="52">
        <v>4</v>
      </c>
      <c r="E14" s="86"/>
      <c r="F14" s="86"/>
      <c r="G14" s="86"/>
      <c r="H14" s="86"/>
      <c r="I14" s="40">
        <f>SUM('1. závod'!R:R)</f>
        <v>95450</v>
      </c>
      <c r="J14" s="39">
        <f t="shared" si="1"/>
        <v>23862.5</v>
      </c>
      <c r="K14" s="40">
        <f>SUM('2. závod'!R:R)</f>
        <v>58100</v>
      </c>
      <c r="L14" s="39">
        <f t="shared" si="0"/>
        <v>14525</v>
      </c>
      <c r="M14" s="40">
        <f t="shared" si="3"/>
        <v>153550</v>
      </c>
      <c r="N14" s="39">
        <f t="shared" si="2"/>
        <v>19193.75</v>
      </c>
    </row>
    <row r="15" spans="1:14" ht="15.75" outlineLevel="1">
      <c r="A15" s="37" t="s">
        <v>21</v>
      </c>
      <c r="B15" s="36">
        <f t="shared" si="4"/>
        <v>23</v>
      </c>
      <c r="C15" s="52">
        <v>5</v>
      </c>
      <c r="D15" s="52">
        <v>5</v>
      </c>
      <c r="E15" s="87"/>
      <c r="F15" s="88"/>
      <c r="G15" s="88"/>
      <c r="H15" s="89"/>
      <c r="I15" s="40">
        <f>SUM('1. závod'!W:W)</f>
        <v>78150</v>
      </c>
      <c r="J15" s="39">
        <f t="shared" si="1"/>
        <v>15630</v>
      </c>
      <c r="K15" s="40">
        <f>SUM('2. závod'!W:W)</f>
        <v>52850</v>
      </c>
      <c r="L15" s="39">
        <f t="shared" si="0"/>
        <v>10570</v>
      </c>
      <c r="M15" s="40">
        <f t="shared" si="3"/>
        <v>131000</v>
      </c>
      <c r="N15" s="39">
        <f t="shared" si="2"/>
        <v>13100</v>
      </c>
    </row>
    <row r="16" spans="1:14" ht="15.75" outlineLevel="1">
      <c r="A16" s="37" t="s">
        <v>25</v>
      </c>
      <c r="B16" s="36">
        <f t="shared" si="4"/>
        <v>28</v>
      </c>
      <c r="C16" s="52">
        <v>0</v>
      </c>
      <c r="D16" s="52">
        <v>0</v>
      </c>
      <c r="E16" s="90"/>
      <c r="F16" s="91"/>
      <c r="G16" s="91"/>
      <c r="H16" s="92"/>
      <c r="I16" s="40">
        <f>SUM('1. závod'!AB:AB)</f>
        <v>0</v>
      </c>
      <c r="J16" s="39">
        <f t="shared" si="1"/>
      </c>
      <c r="K16" s="40">
        <f>SUM('2. závod'!AB:AB)</f>
        <v>0</v>
      </c>
      <c r="L16" s="39">
        <f t="shared" si="0"/>
      </c>
      <c r="M16" s="40">
        <f t="shared" si="3"/>
        <v>0</v>
      </c>
      <c r="N16" s="39">
        <f t="shared" si="2"/>
      </c>
    </row>
    <row r="17" spans="1:14" ht="15.75" hidden="1" outlineLevel="1">
      <c r="A17" s="37" t="s">
        <v>22</v>
      </c>
      <c r="B17" s="36">
        <f>IF(ISBLANK(A17),"",B16+5)</f>
        <v>33</v>
      </c>
      <c r="C17" s="52">
        <f>IF(ISBLANK($A17),"",COUNTA('1. závod'!$AG$4:$AG$8))</f>
        <v>0</v>
      </c>
      <c r="D17" s="52">
        <f>IF(ISBLANK($A17),"",COUNTA('2. závod'!$AG$4:$AG$8))</f>
        <v>0</v>
      </c>
      <c r="E17" s="86"/>
      <c r="F17" s="86"/>
      <c r="G17" s="86"/>
      <c r="H17" s="86"/>
      <c r="I17" s="40">
        <f>SUM('1. závod'!AG:AG)</f>
        <v>0</v>
      </c>
      <c r="J17" s="39">
        <f t="shared" si="1"/>
      </c>
      <c r="K17" s="40">
        <f>SUM('2. závod'!AG:AG)</f>
        <v>0</v>
      </c>
      <c r="L17" s="39">
        <f t="shared" si="0"/>
      </c>
      <c r="M17" s="40">
        <f t="shared" si="3"/>
        <v>0</v>
      </c>
      <c r="N17" s="39">
        <f t="shared" si="2"/>
      </c>
    </row>
    <row r="18" spans="1:14" ht="15.75" hidden="1" outlineLevel="1">
      <c r="A18" s="37" t="s">
        <v>49</v>
      </c>
      <c r="B18" s="36">
        <f t="shared" si="4"/>
        <v>38</v>
      </c>
      <c r="C18" s="52">
        <f>IF(ISBLANK($A18),"",COUNTA('1. závod'!$AL$4:$AL$8))</f>
        <v>0</v>
      </c>
      <c r="D18" s="52">
        <f>IF(ISBLANK($A18),"",COUNTA('2. závod'!$AL$4:$AL$8))</f>
        <v>0</v>
      </c>
      <c r="E18" s="86"/>
      <c r="F18" s="86"/>
      <c r="G18" s="86"/>
      <c r="H18" s="86"/>
      <c r="I18" s="40">
        <f>SUM('1. závod'!AL:AL)</f>
        <v>0</v>
      </c>
      <c r="J18" s="39">
        <f t="shared" si="1"/>
      </c>
      <c r="K18" s="40">
        <f>SUM('2. závod'!AL:AL)</f>
        <v>0</v>
      </c>
      <c r="L18" s="39">
        <f t="shared" si="0"/>
      </c>
      <c r="M18" s="40">
        <f aca="true" t="shared" si="5" ref="M18:M23">SUM(I18,K18)</f>
        <v>0</v>
      </c>
      <c r="N18" s="39">
        <f t="shared" si="2"/>
      </c>
    </row>
    <row r="19" spans="1:14" ht="15.75" hidden="1" outlineLevel="1">
      <c r="A19" s="37" t="s">
        <v>54</v>
      </c>
      <c r="B19" s="36">
        <f t="shared" si="4"/>
        <v>43</v>
      </c>
      <c r="C19" s="52">
        <f>IF(ISBLANK($A19),"",COUNTA('1. závod'!$AQ$4:$AQ$8))</f>
        <v>0</v>
      </c>
      <c r="D19" s="52">
        <f>IF(ISBLANK($A19),"",COUNTA('2. závod'!$AQ$4:$AQ$8))</f>
        <v>0</v>
      </c>
      <c r="E19" s="86"/>
      <c r="F19" s="86"/>
      <c r="G19" s="86"/>
      <c r="H19" s="86"/>
      <c r="I19" s="40">
        <f>SUM('1. závod'!AQ:AQ)</f>
        <v>0</v>
      </c>
      <c r="J19" s="39">
        <f t="shared" si="1"/>
      </c>
      <c r="K19" s="40">
        <f>SUM('2. závod'!AQ:AQ)</f>
        <v>0</v>
      </c>
      <c r="L19" s="39">
        <f t="shared" si="0"/>
      </c>
      <c r="M19" s="40">
        <f t="shared" si="5"/>
        <v>0</v>
      </c>
      <c r="N19" s="39">
        <f t="shared" si="2"/>
      </c>
    </row>
    <row r="20" spans="1:14" ht="15.75" hidden="1" outlineLevel="1">
      <c r="A20" s="37" t="s">
        <v>55</v>
      </c>
      <c r="B20" s="36">
        <f t="shared" si="4"/>
        <v>48</v>
      </c>
      <c r="C20" s="52">
        <f>IF(ISBLANK($A20),"",COUNTA('1. závod'!$AV$4:$AV$8))</f>
        <v>0</v>
      </c>
      <c r="D20" s="52">
        <f>IF(ISBLANK($A20),"",COUNTA('2. závod'!$AV$4:$AV$8))</f>
        <v>0</v>
      </c>
      <c r="E20" s="87"/>
      <c r="F20" s="88"/>
      <c r="G20" s="88"/>
      <c r="H20" s="89"/>
      <c r="I20" s="40">
        <f>SUM('1. závod'!AV:AV)</f>
        <v>0</v>
      </c>
      <c r="J20" s="39">
        <f t="shared" si="1"/>
      </c>
      <c r="K20" s="40">
        <f>SUM('2. závod'!AV:AV)</f>
        <v>0</v>
      </c>
      <c r="L20" s="39">
        <f t="shared" si="0"/>
      </c>
      <c r="M20" s="40">
        <f t="shared" si="5"/>
        <v>0</v>
      </c>
      <c r="N20" s="39">
        <f t="shared" si="2"/>
      </c>
    </row>
    <row r="21" spans="1:14" ht="15.75" hidden="1" outlineLevel="1">
      <c r="A21" s="37" t="s">
        <v>56</v>
      </c>
      <c r="B21" s="36">
        <f t="shared" si="4"/>
        <v>53</v>
      </c>
      <c r="C21" s="52">
        <f>IF(ISBLANK($A21),"",COUNTA('1. závod'!$BA$4:$BA$8))</f>
        <v>0</v>
      </c>
      <c r="D21" s="52">
        <f>IF(ISBLANK($A21),"",COUNTA('2. závod'!$BA$4:$BA$8))</f>
        <v>0</v>
      </c>
      <c r="E21" s="86"/>
      <c r="F21" s="86"/>
      <c r="G21" s="86"/>
      <c r="H21" s="86"/>
      <c r="I21" s="40">
        <f>SUM('1. závod'!BA:BA)</f>
        <v>0</v>
      </c>
      <c r="J21" s="39">
        <f t="shared" si="1"/>
      </c>
      <c r="K21" s="40">
        <f>SUM('2. závod'!BA:BA)</f>
        <v>0</v>
      </c>
      <c r="L21" s="39">
        <f t="shared" si="0"/>
      </c>
      <c r="M21" s="40">
        <f t="shared" si="5"/>
        <v>0</v>
      </c>
      <c r="N21" s="39">
        <f t="shared" si="2"/>
      </c>
    </row>
    <row r="22" spans="1:14" ht="15.75" hidden="1" outlineLevel="1">
      <c r="A22" s="37" t="s">
        <v>57</v>
      </c>
      <c r="B22" s="36">
        <f t="shared" si="4"/>
        <v>58</v>
      </c>
      <c r="C22" s="52">
        <f>IF(ISBLANK($A22),"",COUNTA('1. závod'!$BF$4:$BF$8))</f>
        <v>0</v>
      </c>
      <c r="D22" s="52">
        <f>IF(ISBLANK($A22),"",COUNTA('2. závod'!$BF$4:$BF$8))</f>
        <v>0</v>
      </c>
      <c r="E22" s="86"/>
      <c r="F22" s="86"/>
      <c r="G22" s="86"/>
      <c r="H22" s="86"/>
      <c r="I22" s="40">
        <f>SUM('1. závod'!BF:BF)</f>
        <v>0</v>
      </c>
      <c r="J22" s="39">
        <f t="shared" si="1"/>
      </c>
      <c r="K22" s="40">
        <f>SUM('2. závod'!BF:BF)</f>
        <v>0</v>
      </c>
      <c r="L22" s="39">
        <f t="shared" si="0"/>
      </c>
      <c r="M22" s="40">
        <f t="shared" si="5"/>
        <v>0</v>
      </c>
      <c r="N22" s="39">
        <f t="shared" si="2"/>
      </c>
    </row>
    <row r="23" spans="1:14" ht="15.75" hidden="1" outlineLevel="1">
      <c r="A23" s="37" t="s">
        <v>52</v>
      </c>
      <c r="B23" s="36">
        <f t="shared" si="4"/>
        <v>63</v>
      </c>
      <c r="C23" s="52">
        <f>IF(ISBLANK($A23),"",COUNTA('1. závod'!$BK$4:$BK$8))</f>
        <v>0</v>
      </c>
      <c r="D23" s="52">
        <f>IF(ISBLANK($A23),"",COUNTA('2. závod'!$BK$4:$BK$8))</f>
        <v>0</v>
      </c>
      <c r="E23" s="86"/>
      <c r="F23" s="86"/>
      <c r="G23" s="86"/>
      <c r="H23" s="86"/>
      <c r="I23" s="40">
        <f>SUM('1. závod'!BK:BK)</f>
        <v>0</v>
      </c>
      <c r="J23" s="39">
        <f t="shared" si="1"/>
      </c>
      <c r="K23" s="40">
        <f>SUM('2. závod'!BK:BK)</f>
        <v>0</v>
      </c>
      <c r="L23" s="39">
        <f t="shared" si="0"/>
      </c>
      <c r="M23" s="40">
        <f t="shared" si="5"/>
        <v>0</v>
      </c>
      <c r="N23" s="39">
        <f t="shared" si="2"/>
      </c>
    </row>
    <row r="24" spans="4:11" ht="15.75" collapsed="1">
      <c r="D24" s="84" t="s">
        <v>47</v>
      </c>
      <c r="E24" s="84"/>
      <c r="F24" s="84"/>
      <c r="G24" s="84"/>
      <c r="H24" s="84"/>
      <c r="I24" s="53">
        <f>MAX('Výsledková listina'!H9:H59)</f>
        <v>84650</v>
      </c>
      <c r="J24" s="54"/>
      <c r="K24" s="53">
        <f>MAX('Výsledková listina'!L9:L59)</f>
        <v>29000</v>
      </c>
    </row>
    <row r="26" spans="5:9" ht="12.75">
      <c r="E26" s="12" t="s">
        <v>64</v>
      </c>
      <c r="I26">
        <f>COUNTIF('Výsledková listina'!$C:$C,"m")</f>
        <v>0</v>
      </c>
    </row>
    <row r="27" spans="5:9" ht="12.75">
      <c r="E27" s="12" t="s">
        <v>60</v>
      </c>
      <c r="I27">
        <f>COUNTIF('Výsledková listina'!$C:$C,"J")+COUNTIF('Výsledková listina'!$C:$C,"jž")</f>
        <v>0</v>
      </c>
    </row>
    <row r="28" spans="5:9" ht="12.75">
      <c r="E28" s="12" t="s">
        <v>61</v>
      </c>
      <c r="I28">
        <f>COUNTIF('Výsledková listina'!$C:$C,"KŽ")+COUNTIF('Výsledková listina'!$C:$C,"k")</f>
        <v>0</v>
      </c>
    </row>
    <row r="29" spans="5:9" ht="12.75">
      <c r="E29" s="12" t="s">
        <v>62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2" t="s">
        <v>63</v>
      </c>
      <c r="I30">
        <f>COUNTIF('Výsledková listina'!$C:$C,"H")</f>
        <v>0</v>
      </c>
    </row>
    <row r="34" ht="12.75">
      <c r="A34" s="61" t="s">
        <v>65</v>
      </c>
    </row>
    <row r="35" ht="12.75">
      <c r="A35" s="61" t="s">
        <v>66</v>
      </c>
    </row>
    <row r="36" ht="12.75">
      <c r="A36" s="12" t="s">
        <v>68</v>
      </c>
    </row>
    <row r="37" ht="12.75">
      <c r="A37" s="12" t="s">
        <v>67</v>
      </c>
    </row>
    <row r="38" ht="11.25" customHeight="1">
      <c r="A38" s="12" t="s">
        <v>69</v>
      </c>
    </row>
    <row r="39" ht="12.75">
      <c r="A39" s="12" t="s">
        <v>78</v>
      </c>
    </row>
    <row r="41" ht="12.75">
      <c r="A41" s="61" t="s">
        <v>70</v>
      </c>
    </row>
    <row r="42" ht="12.75">
      <c r="A42" s="62" t="s">
        <v>71</v>
      </c>
    </row>
    <row r="43" ht="12.75">
      <c r="A43" s="12" t="s">
        <v>72</v>
      </c>
    </row>
    <row r="44" ht="12.75">
      <c r="A44" s="12" t="s">
        <v>77</v>
      </c>
    </row>
    <row r="47" ht="12.75">
      <c r="A47" s="61" t="s">
        <v>66</v>
      </c>
    </row>
    <row r="48" ht="12.75">
      <c r="A48" s="12" t="s">
        <v>73</v>
      </c>
    </row>
    <row r="49" ht="12.75">
      <c r="A49" s="12" t="s">
        <v>74</v>
      </c>
    </row>
    <row r="50" ht="12.75">
      <c r="A50" s="12" t="s">
        <v>75</v>
      </c>
    </row>
    <row r="51" ht="12.75">
      <c r="A51" s="12" t="s">
        <v>76</v>
      </c>
    </row>
    <row r="53" ht="12.75">
      <c r="A53" s="61" t="s">
        <v>79</v>
      </c>
    </row>
    <row r="54" ht="12.75">
      <c r="A54" s="12" t="s">
        <v>80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9.00390625" defaultRowHeight="12.75" outlineLevelCol="1"/>
  <cols>
    <col min="1" max="1" width="4.25390625" style="12" customWidth="1"/>
    <col min="2" max="2" width="29.25390625" style="23" customWidth="1"/>
    <col min="3" max="3" width="5.125" style="12" customWidth="1"/>
    <col min="4" max="4" width="7.375" style="12" customWidth="1"/>
    <col min="5" max="5" width="5.875" style="12" customWidth="1" outlineLevel="1"/>
    <col min="6" max="6" width="7.25390625" style="12" customWidth="1"/>
    <col min="7" max="7" width="6.00390625" style="12" customWidth="1"/>
    <col min="8" max="8" width="9.125" style="24" customWidth="1"/>
    <col min="9" max="9" width="6.25390625" style="12" customWidth="1"/>
    <col min="10" max="10" width="5.625" style="12" customWidth="1" outlineLevel="1"/>
    <col min="11" max="11" width="5.75390625" style="12" customWidth="1" outlineLevel="1"/>
    <col min="12" max="12" width="9.125" style="24" customWidth="1" outlineLevel="1"/>
    <col min="13" max="13" width="5.125" style="12" customWidth="1" outlineLevel="1"/>
    <col min="14" max="14" width="9.125" style="24" customWidth="1" outlineLevel="1"/>
    <col min="15" max="15" width="5.125" style="12" customWidth="1" outlineLevel="1"/>
    <col min="16" max="16" width="6.375" style="12" customWidth="1" outlineLevel="1"/>
    <col min="17" max="18" width="5.75390625" style="27" hidden="1" customWidth="1"/>
    <col min="19" max="19" width="5.75390625" style="27" customWidth="1"/>
    <col min="20" max="16384" width="9.125" style="12" customWidth="1"/>
  </cols>
  <sheetData>
    <row r="1" spans="1:16" ht="18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9" s="15" customFormat="1" ht="15" customHeight="1">
      <c r="B2" s="123" t="str">
        <f>CONCATENATE("Místo konání: ",'Základní list'!E2)</f>
        <v>Místo konání: LABE - Sadská</v>
      </c>
      <c r="C2" s="123"/>
      <c r="D2" s="123"/>
      <c r="E2" s="123"/>
      <c r="F2" s="123"/>
      <c r="G2" s="123"/>
      <c r="H2" s="123"/>
      <c r="I2" s="123"/>
      <c r="J2" s="126" t="str">
        <f>CONCATENATE("Sponzor: ",'Základní list'!E5)</f>
        <v>Sponzor: Mivardi</v>
      </c>
      <c r="K2" s="126"/>
      <c r="L2" s="126"/>
      <c r="M2" s="126"/>
      <c r="N2" s="126"/>
      <c r="O2" s="126"/>
      <c r="P2" s="126"/>
      <c r="Q2" s="27"/>
      <c r="R2" s="27"/>
      <c r="S2" s="27"/>
    </row>
    <row r="3" spans="1:19" s="15" customFormat="1" ht="15">
      <c r="A3" s="16"/>
      <c r="B3" s="124" t="str">
        <f>CONCATENATE("Druh závodu: ",'Základní list'!E3)</f>
        <v>Druh závodu: Maraton 24h</v>
      </c>
      <c r="C3" s="124"/>
      <c r="D3" s="124"/>
      <c r="E3" s="124"/>
      <c r="F3" s="124"/>
      <c r="G3" s="124"/>
      <c r="H3" s="124"/>
      <c r="I3" s="124"/>
      <c r="J3" s="126" t="str">
        <f>CONCATENATE("Hl. rozhodčí: ",'Základní list'!E6)</f>
        <v>Hl. rozhodčí: Ouředníček</v>
      </c>
      <c r="K3" s="126"/>
      <c r="L3" s="126"/>
      <c r="M3" s="126"/>
      <c r="N3" s="126"/>
      <c r="O3" s="126"/>
      <c r="P3" s="126"/>
      <c r="Q3" s="27"/>
      <c r="R3" s="27"/>
      <c r="S3" s="27"/>
    </row>
    <row r="4" spans="1:19" s="15" customFormat="1" ht="12.75">
      <c r="A4" s="16"/>
      <c r="B4" s="127"/>
      <c r="C4" s="127"/>
      <c r="D4" s="127"/>
      <c r="E4" s="127"/>
      <c r="F4" s="127"/>
      <c r="G4" s="127"/>
      <c r="H4" s="127"/>
      <c r="I4" s="127"/>
      <c r="J4" s="65" t="s">
        <v>83</v>
      </c>
      <c r="K4" s="16"/>
      <c r="L4" s="65" t="s">
        <v>85</v>
      </c>
      <c r="M4" s="16"/>
      <c r="N4" s="10"/>
      <c r="O4" s="16"/>
      <c r="P4" s="16"/>
      <c r="Q4" s="27"/>
      <c r="R4" s="27"/>
      <c r="S4" s="27"/>
    </row>
    <row r="5" spans="1:19" s="15" customFormat="1" ht="3.75" customHeight="1" thickBot="1">
      <c r="A5" s="16"/>
      <c r="B5" s="59"/>
      <c r="C5" s="59"/>
      <c r="D5" s="59"/>
      <c r="E5" s="59"/>
      <c r="F5" s="59"/>
      <c r="G5" s="59"/>
      <c r="H5" s="59"/>
      <c r="I5" s="59"/>
      <c r="J5" s="16"/>
      <c r="K5" s="16"/>
      <c r="L5" s="10"/>
      <c r="M5" s="16"/>
      <c r="N5" s="10"/>
      <c r="O5" s="16"/>
      <c r="P5" s="16"/>
      <c r="Q5" s="27"/>
      <c r="R5" s="27"/>
      <c r="S5" s="27"/>
    </row>
    <row r="6" spans="1:19" s="17" customFormat="1" ht="12.75" customHeight="1" thickBot="1">
      <c r="A6" s="120" t="s">
        <v>48</v>
      </c>
      <c r="B6" s="111" t="s">
        <v>17</v>
      </c>
      <c r="C6" s="112"/>
      <c r="D6" s="112"/>
      <c r="E6" s="113"/>
      <c r="F6" s="118" t="s">
        <v>0</v>
      </c>
      <c r="G6" s="119"/>
      <c r="H6" s="119"/>
      <c r="I6" s="125"/>
      <c r="J6" s="118" t="s">
        <v>1</v>
      </c>
      <c r="K6" s="119"/>
      <c r="L6" s="119"/>
      <c r="M6" s="125"/>
      <c r="N6" s="118" t="s">
        <v>2</v>
      </c>
      <c r="O6" s="119"/>
      <c r="P6" s="113"/>
      <c r="Q6" s="105" t="s">
        <v>26</v>
      </c>
      <c r="R6" s="99" t="s">
        <v>27</v>
      </c>
      <c r="S6" s="60"/>
    </row>
    <row r="7" spans="1:19" s="17" customFormat="1" ht="12.75" customHeight="1">
      <c r="A7" s="121"/>
      <c r="B7" s="114"/>
      <c r="C7" s="115"/>
      <c r="D7" s="115"/>
      <c r="E7" s="116"/>
      <c r="F7" s="100" t="s">
        <v>3</v>
      </c>
      <c r="G7" s="92"/>
      <c r="H7" s="109" t="s">
        <v>4</v>
      </c>
      <c r="I7" s="103" t="s">
        <v>5</v>
      </c>
      <c r="J7" s="100" t="str">
        <f>F7</f>
        <v>Sektor</v>
      </c>
      <c r="K7" s="92"/>
      <c r="L7" s="109" t="str">
        <f>H7</f>
        <v>CIPS</v>
      </c>
      <c r="M7" s="103" t="str">
        <f>I7</f>
        <v>Poř</v>
      </c>
      <c r="N7" s="107" t="str">
        <f>L7</f>
        <v>CIPS</v>
      </c>
      <c r="O7" s="103" t="s">
        <v>6</v>
      </c>
      <c r="P7" s="101" t="str">
        <f>M7</f>
        <v>Poř</v>
      </c>
      <c r="Q7" s="105"/>
      <c r="R7" s="99"/>
      <c r="S7" s="60"/>
    </row>
    <row r="8" spans="1:19" s="17" customFormat="1" ht="13.5" customHeight="1" thickBot="1">
      <c r="A8" s="122"/>
      <c r="B8" s="63" t="s">
        <v>38</v>
      </c>
      <c r="C8" s="19" t="s">
        <v>7</v>
      </c>
      <c r="D8" s="20" t="s">
        <v>84</v>
      </c>
      <c r="E8" s="64" t="s">
        <v>58</v>
      </c>
      <c r="F8" s="21" t="s">
        <v>9</v>
      </c>
      <c r="G8" s="19" t="s">
        <v>8</v>
      </c>
      <c r="H8" s="110"/>
      <c r="I8" s="104"/>
      <c r="J8" s="21" t="str">
        <f>F8</f>
        <v>sk</v>
      </c>
      <c r="K8" s="19" t="str">
        <f>G8</f>
        <v>čís</v>
      </c>
      <c r="L8" s="110"/>
      <c r="M8" s="104"/>
      <c r="N8" s="108"/>
      <c r="O8" s="104"/>
      <c r="P8" s="102"/>
      <c r="Q8" s="105"/>
      <c r="R8" s="99"/>
      <c r="S8" s="60" t="s">
        <v>59</v>
      </c>
    </row>
    <row r="9" spans="1:19" ht="18" customHeight="1">
      <c r="A9" s="66"/>
      <c r="B9" s="140" t="s">
        <v>90</v>
      </c>
      <c r="C9" s="141"/>
      <c r="D9" s="142"/>
      <c r="E9" s="143"/>
      <c r="F9" s="144" t="s">
        <v>19</v>
      </c>
      <c r="G9" s="141">
        <v>2</v>
      </c>
      <c r="H9" s="145">
        <f>IF($G9="","",INDEX('1. závod'!$A:$CM,$G9+3,INDEX('Základní list'!$B:$B,MATCH($F9,'Základní list'!$A:$A,0),1)))</f>
        <v>84650</v>
      </c>
      <c r="I9" s="146">
        <f>IF($G9="","",INDEX('1. závod'!$A:$CL,$G9+3,INDEX('Základní list'!$B:$B,MATCH($F9,'Základní list'!$A:$A,0),1)+2))</f>
        <v>1</v>
      </c>
      <c r="J9" s="147" t="s">
        <v>19</v>
      </c>
      <c r="K9" s="148">
        <v>2</v>
      </c>
      <c r="L9" s="149">
        <f>IF($K9="","",INDEX('2. závod'!$A:$CM,$K9+3,INDEX('Základní list'!$B:$B,MATCH($J9,'Základní list'!$A:$A,0),1)))</f>
        <v>29000</v>
      </c>
      <c r="M9" s="150">
        <f>IF($K9="","",INDEX('2. závod'!$A:$CM,$K9+3,INDEX('Základní list'!$B:$B,MATCH($J9,'Základní list'!$A:$A,0),1)+2))</f>
        <v>1</v>
      </c>
      <c r="N9" s="151">
        <f aca="true" t="shared" si="0" ref="N9:N30">IF($K9="","",SUM(H9,L9))</f>
        <v>113650</v>
      </c>
      <c r="O9" s="152">
        <f aca="true" t="shared" si="1" ref="O9:O30">IF($K9="","",SUM(I9,M9))</f>
        <v>2</v>
      </c>
      <c r="P9" s="153">
        <f>IF($N9="","",RANK(O9,O:O,1))</f>
        <v>1</v>
      </c>
      <c r="Q9" s="28" t="str">
        <f>CONCATENATE(F9,G9)</f>
        <v>A2</v>
      </c>
      <c r="R9" s="28" t="str">
        <f>CONCATENATE(J9,K9)</f>
        <v>A2</v>
      </c>
      <c r="S9" s="28">
        <f aca="true" t="shared" si="2" ref="S9:S30">COUNT(I9,M9)</f>
        <v>2</v>
      </c>
    </row>
    <row r="10" spans="1:19" s="17" customFormat="1" ht="18" customHeight="1">
      <c r="A10" s="66"/>
      <c r="B10" s="140" t="s">
        <v>95</v>
      </c>
      <c r="C10" s="141"/>
      <c r="D10" s="142"/>
      <c r="E10" s="143"/>
      <c r="F10" s="144" t="s">
        <v>24</v>
      </c>
      <c r="G10" s="141">
        <v>2</v>
      </c>
      <c r="H10" s="145">
        <f>IF($G10="","",INDEX('1. závod'!$A:$CM,$G10+3,INDEX('Základní list'!$B:$B,MATCH($F10,'Základní list'!$A:$A,0),1)))</f>
        <v>62150</v>
      </c>
      <c r="I10" s="146">
        <f>IF($G10="","",INDEX('1. závod'!$A:$CL,$G10+3,INDEX('Základní list'!$B:$B,MATCH($F10,'Základní list'!$A:$A,0),1)+2))</f>
        <v>1</v>
      </c>
      <c r="J10" s="147" t="s">
        <v>24</v>
      </c>
      <c r="K10" s="148">
        <v>2</v>
      </c>
      <c r="L10" s="149">
        <f>IF($K10="","",INDEX('2. závod'!$A:$CM,$K10+3,INDEX('Základní list'!$B:$B,MATCH($J10,'Základní list'!$A:$A,0),1)))</f>
        <v>23500</v>
      </c>
      <c r="M10" s="150">
        <f>IF($K10="","",INDEX('2. závod'!$A:$CM,$K10+3,INDEX('Základní list'!$B:$B,MATCH($J10,'Základní list'!$A:$A,0),1)+2))</f>
        <v>2</v>
      </c>
      <c r="N10" s="151">
        <f t="shared" si="0"/>
        <v>85650</v>
      </c>
      <c r="O10" s="152">
        <f t="shared" si="1"/>
        <v>3</v>
      </c>
      <c r="P10" s="153">
        <v>2</v>
      </c>
      <c r="Q10" s="72">
        <v>2</v>
      </c>
      <c r="R10" s="72">
        <v>2</v>
      </c>
      <c r="S10" s="28">
        <f t="shared" si="2"/>
        <v>2</v>
      </c>
    </row>
    <row r="11" spans="1:19" ht="18" customHeight="1">
      <c r="A11" s="66"/>
      <c r="B11" s="140" t="s">
        <v>102</v>
      </c>
      <c r="C11" s="141"/>
      <c r="D11" s="154"/>
      <c r="E11" s="143"/>
      <c r="F11" s="144" t="s">
        <v>20</v>
      </c>
      <c r="G11" s="141">
        <v>1</v>
      </c>
      <c r="H11" s="145">
        <f>IF($G11="","",INDEX('1. závod'!$A:$CM,$G11+3,INDEX('Základní list'!$B:$B,MATCH($F11,'Základní list'!$A:$A,0),1)))</f>
        <v>55500</v>
      </c>
      <c r="I11" s="146">
        <f>IF($G11="","",INDEX('1. závod'!$A:$CL,$G11+3,INDEX('Základní list'!$B:$B,MATCH($F11,'Základní list'!$A:$A,0),1)+2))</f>
        <v>1</v>
      </c>
      <c r="J11" s="147" t="s">
        <v>20</v>
      </c>
      <c r="K11" s="148">
        <v>1</v>
      </c>
      <c r="L11" s="149">
        <f>IF($K11="","",INDEX('2. závod'!$A:$CM,$K11+3,INDEX('Základní list'!$B:$B,MATCH($J11,'Základní list'!$A:$A,0),1)))</f>
        <v>28950</v>
      </c>
      <c r="M11" s="150">
        <f>IF($K11="","",INDEX('2. závod'!$A:$CM,$K11+3,INDEX('Základní list'!$B:$B,MATCH($J11,'Základní list'!$A:$A,0),1)+2))</f>
        <v>1</v>
      </c>
      <c r="N11" s="151">
        <f t="shared" si="0"/>
        <v>84450</v>
      </c>
      <c r="O11" s="152">
        <f t="shared" si="1"/>
        <v>2</v>
      </c>
      <c r="P11" s="153">
        <v>3</v>
      </c>
      <c r="Q11" s="28" t="str">
        <f aca="true" t="shared" si="3" ref="Q11:Q30">CONCATENATE(F11,G11)</f>
        <v>D1</v>
      </c>
      <c r="R11" s="28" t="str">
        <f aca="true" t="shared" si="4" ref="R11:R30">CONCATENATE(J11,K11)</f>
        <v>D1</v>
      </c>
      <c r="S11" s="28">
        <f t="shared" si="2"/>
        <v>2</v>
      </c>
    </row>
    <row r="12" spans="1:19" s="17" customFormat="1" ht="18" customHeight="1">
      <c r="A12" s="66"/>
      <c r="B12" s="67" t="s">
        <v>89</v>
      </c>
      <c r="C12" s="73"/>
      <c r="D12" s="74"/>
      <c r="E12" s="75"/>
      <c r="F12" s="76" t="s">
        <v>19</v>
      </c>
      <c r="G12" s="73">
        <v>1</v>
      </c>
      <c r="H12" s="71">
        <f>IF($G12="","",INDEX('1. závod'!$A:$CM,$G12+3,INDEX('Základní list'!$B:$B,MATCH($F12,'Základní list'!$A:$A,0),1)))</f>
        <v>64350</v>
      </c>
      <c r="I12" s="79">
        <f>IF($G12="","",INDEX('1. závod'!$A:$CL,$G12+3,INDEX('Základní list'!$B:$B,MATCH($F12,'Základní list'!$A:$A,0),1)+2))</f>
        <v>2</v>
      </c>
      <c r="J12" s="66" t="s">
        <v>19</v>
      </c>
      <c r="K12" s="70">
        <v>1</v>
      </c>
      <c r="L12" s="77">
        <f>IF($K12="","",INDEX('2. závod'!$A:$CM,$K12+3,INDEX('Základní list'!$B:$B,MATCH($J12,'Základní list'!$A:$A,0),1)))</f>
        <v>18700</v>
      </c>
      <c r="M12" s="80">
        <f>IF($K12="","",INDEX('2. závod'!$A:$CM,$K12+3,INDEX('Základní list'!$B:$B,MATCH($J12,'Základní list'!$A:$A,0),1)+2))</f>
        <v>2</v>
      </c>
      <c r="N12" s="78">
        <f t="shared" si="0"/>
        <v>83050</v>
      </c>
      <c r="O12" s="81">
        <f t="shared" si="1"/>
        <v>4</v>
      </c>
      <c r="P12" s="82">
        <v>4</v>
      </c>
      <c r="Q12" s="28" t="str">
        <f t="shared" si="3"/>
        <v>A1</v>
      </c>
      <c r="R12" s="28" t="str">
        <f t="shared" si="4"/>
        <v>A1</v>
      </c>
      <c r="S12" s="28">
        <f t="shared" si="2"/>
        <v>2</v>
      </c>
    </row>
    <row r="13" spans="1:19" ht="18" customHeight="1">
      <c r="A13" s="66"/>
      <c r="B13" s="67" t="s">
        <v>93</v>
      </c>
      <c r="C13" s="73"/>
      <c r="D13" s="74"/>
      <c r="E13" s="75"/>
      <c r="F13" s="76" t="s">
        <v>19</v>
      </c>
      <c r="G13" s="73">
        <v>5</v>
      </c>
      <c r="H13" s="71">
        <f>IF($G13="","",INDEX('1. závod'!$A:$CM,$G13+3,INDEX('Základní list'!$B:$B,MATCH($F13,'Základní list'!$A:$A,0),1)))</f>
        <v>63500</v>
      </c>
      <c r="I13" s="79">
        <f>IF($G13="","",INDEX('1. závod'!$A:$CL,$G13+3,INDEX('Základní list'!$B:$B,MATCH($F13,'Základní list'!$A:$A,0),1)+2))</f>
        <v>3</v>
      </c>
      <c r="J13" s="66" t="s">
        <v>19</v>
      </c>
      <c r="K13" s="70">
        <v>5</v>
      </c>
      <c r="L13" s="77">
        <f>IF($K13="","",INDEX('2. závod'!$A:$CM,$K13+3,INDEX('Základní list'!$B:$B,MATCH($J13,'Základní list'!$A:$A,0),1)))</f>
        <v>16400</v>
      </c>
      <c r="M13" s="80">
        <f>IF($K13="","",INDEX('2. závod'!$A:$CM,$K13+3,INDEX('Základní list'!$B:$B,MATCH($J13,'Základní list'!$A:$A,0),1)+2))</f>
        <v>3</v>
      </c>
      <c r="N13" s="78">
        <f t="shared" si="0"/>
        <v>79900</v>
      </c>
      <c r="O13" s="81">
        <f t="shared" si="1"/>
        <v>6</v>
      </c>
      <c r="P13" s="82">
        <v>5</v>
      </c>
      <c r="Q13" s="28" t="str">
        <f t="shared" si="3"/>
        <v>A5</v>
      </c>
      <c r="R13" s="28" t="str">
        <f t="shared" si="4"/>
        <v>A5</v>
      </c>
      <c r="S13" s="28">
        <f t="shared" si="2"/>
        <v>2</v>
      </c>
    </row>
    <row r="14" spans="1:19" ht="18" customHeight="1">
      <c r="A14" s="66"/>
      <c r="B14" s="67" t="s">
        <v>111</v>
      </c>
      <c r="C14" s="73"/>
      <c r="D14" s="74"/>
      <c r="E14" s="75"/>
      <c r="F14" s="76" t="s">
        <v>24</v>
      </c>
      <c r="G14" s="73">
        <v>4</v>
      </c>
      <c r="H14" s="71">
        <f>IF($G14="","",INDEX('1. závod'!$A:$CM,$G14+3,INDEX('Základní list'!$B:$B,MATCH($F14,'Základní list'!$A:$A,0),1)))</f>
        <v>44250</v>
      </c>
      <c r="I14" s="79">
        <f>IF($G14="","",INDEX('1. závod'!$A:$CL,$G14+3,INDEX('Základní list'!$B:$B,MATCH($F14,'Základní list'!$A:$A,0),1)+2))</f>
        <v>2</v>
      </c>
      <c r="J14" s="66" t="s">
        <v>24</v>
      </c>
      <c r="K14" s="70">
        <v>4</v>
      </c>
      <c r="L14" s="77">
        <f>IF($K14="","",INDEX('2. závod'!$A:$CM,$K14+3,INDEX('Základní list'!$B:$B,MATCH($J14,'Základní list'!$A:$A,0),1)))</f>
        <v>27000</v>
      </c>
      <c r="M14" s="80">
        <f>IF($K14="","",INDEX('2. závod'!$A:$CM,$K14+3,INDEX('Základní list'!$B:$B,MATCH($J14,'Základní list'!$A:$A,0),1)+2))</f>
        <v>1</v>
      </c>
      <c r="N14" s="78">
        <f t="shared" si="0"/>
        <v>71250</v>
      </c>
      <c r="O14" s="81">
        <f t="shared" si="1"/>
        <v>3</v>
      </c>
      <c r="P14" s="82">
        <v>6</v>
      </c>
      <c r="Q14" s="28" t="str">
        <f t="shared" si="3"/>
        <v>B4</v>
      </c>
      <c r="R14" s="28" t="str">
        <f t="shared" si="4"/>
        <v>B4</v>
      </c>
      <c r="S14" s="28">
        <f t="shared" si="2"/>
        <v>2</v>
      </c>
    </row>
    <row r="15" spans="1:19" s="17" customFormat="1" ht="18" customHeight="1">
      <c r="A15" s="66"/>
      <c r="B15" s="67" t="s">
        <v>91</v>
      </c>
      <c r="C15" s="73"/>
      <c r="D15" s="74"/>
      <c r="E15" s="75"/>
      <c r="F15" s="76" t="s">
        <v>19</v>
      </c>
      <c r="G15" s="73">
        <v>3</v>
      </c>
      <c r="H15" s="71">
        <f>IF($G15="","",INDEX('1. závod'!$A:$CM,$G15+3,INDEX('Základní list'!$B:$B,MATCH($F15,'Základní list'!$A:$A,0),1)))</f>
        <v>48050</v>
      </c>
      <c r="I15" s="79">
        <f>IF($G15="","",INDEX('1. závod'!$A:$CL,$G15+3,INDEX('Základní list'!$B:$B,MATCH($F15,'Základní list'!$A:$A,0),1)+2))</f>
        <v>4</v>
      </c>
      <c r="J15" s="66" t="s">
        <v>19</v>
      </c>
      <c r="K15" s="70">
        <v>3</v>
      </c>
      <c r="L15" s="77">
        <f>IF($K15="","",INDEX('2. závod'!$A:$CM,$K15+3,INDEX('Základní list'!$B:$B,MATCH($J15,'Základní list'!$A:$A,0),1)))</f>
        <v>12100</v>
      </c>
      <c r="M15" s="80">
        <f>IF($K15="","",INDEX('2. závod'!$A:$CM,$K15+3,INDEX('Základní list'!$B:$B,MATCH($J15,'Základní list'!$A:$A,0),1)+2))</f>
        <v>5</v>
      </c>
      <c r="N15" s="78">
        <f t="shared" si="0"/>
        <v>60150</v>
      </c>
      <c r="O15" s="81">
        <f t="shared" si="1"/>
        <v>9</v>
      </c>
      <c r="P15" s="82">
        <v>7</v>
      </c>
      <c r="Q15" s="28" t="str">
        <f t="shared" si="3"/>
        <v>A3</v>
      </c>
      <c r="R15" s="28" t="str">
        <f t="shared" si="4"/>
        <v>A3</v>
      </c>
      <c r="S15" s="28">
        <f t="shared" si="2"/>
        <v>2</v>
      </c>
    </row>
    <row r="16" spans="1:19" ht="18" customHeight="1">
      <c r="A16" s="66"/>
      <c r="B16" s="68" t="s">
        <v>99</v>
      </c>
      <c r="C16" s="73"/>
      <c r="D16" s="74"/>
      <c r="E16" s="75"/>
      <c r="F16" s="76" t="s">
        <v>23</v>
      </c>
      <c r="G16" s="73">
        <v>2</v>
      </c>
      <c r="H16" s="71">
        <f>IF($G16="","",INDEX('1. závod'!$A:$CM,$G16+3,INDEX('Základní list'!$B:$B,MATCH($F16,'Základní list'!$A:$A,0),1)))</f>
        <v>38850</v>
      </c>
      <c r="I16" s="79">
        <f>IF($G16="","",INDEX('1. závod'!$A:$CL,$G16+3,INDEX('Základní list'!$B:$B,MATCH($F16,'Základní list'!$A:$A,0),1)+2))</f>
        <v>1</v>
      </c>
      <c r="J16" s="66" t="s">
        <v>23</v>
      </c>
      <c r="K16" s="70">
        <v>2</v>
      </c>
      <c r="L16" s="77">
        <f>IF($K16="","",INDEX('2. závod'!$A:$CM,$K16+3,INDEX('Základní list'!$B:$B,MATCH($J16,'Základní list'!$A:$A,0),1)))</f>
        <v>19000</v>
      </c>
      <c r="M16" s="80">
        <f>IF($K16="","",INDEX('2. závod'!$A:$CM,$K16+3,INDEX('Základní list'!$B:$B,MATCH($J16,'Základní list'!$A:$A,0),1)+2))</f>
        <v>1</v>
      </c>
      <c r="N16" s="78">
        <f t="shared" si="0"/>
        <v>57850</v>
      </c>
      <c r="O16" s="81">
        <f t="shared" si="1"/>
        <v>2</v>
      </c>
      <c r="P16" s="82">
        <v>8</v>
      </c>
      <c r="Q16" s="28" t="str">
        <f t="shared" si="3"/>
        <v>C2</v>
      </c>
      <c r="R16" s="28" t="str">
        <f t="shared" si="4"/>
        <v>C2</v>
      </c>
      <c r="S16" s="28">
        <f t="shared" si="2"/>
        <v>2</v>
      </c>
    </row>
    <row r="17" spans="1:19" s="17" customFormat="1" ht="18" customHeight="1">
      <c r="A17" s="66"/>
      <c r="B17" s="67" t="s">
        <v>92</v>
      </c>
      <c r="C17" s="73"/>
      <c r="D17" s="74"/>
      <c r="E17" s="75"/>
      <c r="F17" s="76" t="s">
        <v>19</v>
      </c>
      <c r="G17" s="73">
        <v>4</v>
      </c>
      <c r="H17" s="71">
        <f>IF($G17="","",INDEX('1. závod'!$A:$CM,$G17+3,INDEX('Základní list'!$B:$B,MATCH($F17,'Základní list'!$A:$A,0),1)))</f>
        <v>27650</v>
      </c>
      <c r="I17" s="79">
        <f>IF($G17="","",INDEX('1. závod'!$A:$CL,$G17+3,INDEX('Základní list'!$B:$B,MATCH($F17,'Základní list'!$A:$A,0),1)+2))</f>
        <v>5</v>
      </c>
      <c r="J17" s="66" t="s">
        <v>19</v>
      </c>
      <c r="K17" s="70">
        <v>4</v>
      </c>
      <c r="L17" s="77">
        <f>IF($K17="","",INDEX('2. závod'!$A:$CM,$K17+3,INDEX('Základní list'!$B:$B,MATCH($J17,'Základní list'!$A:$A,0),1)))</f>
        <v>15900</v>
      </c>
      <c r="M17" s="80">
        <f>IF($K17="","",INDEX('2. závod'!$A:$CM,$K17+3,INDEX('Základní list'!$B:$B,MATCH($J17,'Základní list'!$A:$A,0),1)+2))</f>
        <v>4</v>
      </c>
      <c r="N17" s="78">
        <f t="shared" si="0"/>
        <v>43550</v>
      </c>
      <c r="O17" s="81">
        <f t="shared" si="1"/>
        <v>9</v>
      </c>
      <c r="P17" s="82">
        <v>9</v>
      </c>
      <c r="Q17" s="28" t="str">
        <f t="shared" si="3"/>
        <v>A4</v>
      </c>
      <c r="R17" s="28" t="str">
        <f t="shared" si="4"/>
        <v>A4</v>
      </c>
      <c r="S17" s="28">
        <f t="shared" si="2"/>
        <v>2</v>
      </c>
    </row>
    <row r="18" spans="1:19" ht="18" customHeight="1">
      <c r="A18" s="66"/>
      <c r="B18" s="67" t="s">
        <v>108</v>
      </c>
      <c r="C18" s="73"/>
      <c r="D18" s="74"/>
      <c r="E18" s="75"/>
      <c r="F18" s="76" t="s">
        <v>21</v>
      </c>
      <c r="G18" s="73">
        <v>3</v>
      </c>
      <c r="H18" s="71">
        <f>IF($G18="","",INDEX('1. závod'!$A:$CM,$G18+3,INDEX('Základní list'!$B:$B,MATCH($F18,'Základní list'!$A:$A,0),1)))</f>
        <v>20300</v>
      </c>
      <c r="I18" s="79">
        <f>IF($G18="","",INDEX('1. závod'!$A:$CL,$G18+3,INDEX('Základní list'!$B:$B,MATCH($F18,'Základní list'!$A:$A,0),1)+2))</f>
        <v>1</v>
      </c>
      <c r="J18" s="66" t="s">
        <v>21</v>
      </c>
      <c r="K18" s="70">
        <v>3</v>
      </c>
      <c r="L18" s="77">
        <f>IF($K18="","",INDEX('2. závod'!$A:$CM,$K18+3,INDEX('Základní list'!$B:$B,MATCH($J18,'Základní list'!$A:$A,0),1)))</f>
        <v>20000</v>
      </c>
      <c r="M18" s="80">
        <f>IF($K18="","",INDEX('2. závod'!$A:$CM,$K18+3,INDEX('Základní list'!$B:$B,MATCH($J18,'Základní list'!$A:$A,0),1)+2))</f>
        <v>1</v>
      </c>
      <c r="N18" s="78">
        <f t="shared" si="0"/>
        <v>40300</v>
      </c>
      <c r="O18" s="81">
        <f t="shared" si="1"/>
        <v>2</v>
      </c>
      <c r="P18" s="82">
        <v>10</v>
      </c>
      <c r="Q18" s="28" t="str">
        <f t="shared" si="3"/>
        <v>E3</v>
      </c>
      <c r="R18" s="28" t="str">
        <f t="shared" si="4"/>
        <v>E3</v>
      </c>
      <c r="S18" s="28">
        <f t="shared" si="2"/>
        <v>2</v>
      </c>
    </row>
    <row r="19" spans="1:19" ht="18" customHeight="1">
      <c r="A19" s="66"/>
      <c r="B19" s="67" t="s">
        <v>103</v>
      </c>
      <c r="C19" s="73"/>
      <c r="D19" s="74"/>
      <c r="E19" s="75"/>
      <c r="F19" s="76" t="s">
        <v>20</v>
      </c>
      <c r="G19" s="73">
        <v>2</v>
      </c>
      <c r="H19" s="71">
        <f>IF($G19="","",INDEX('1. závod'!$A:$CM,$G19+3,INDEX('Základní list'!$B:$B,MATCH($F19,'Základní list'!$A:$A,0),1)))</f>
        <v>22000</v>
      </c>
      <c r="I19" s="79">
        <f>IF($G19="","",INDEX('1. závod'!$A:$CL,$G19+3,INDEX('Základní list'!$B:$B,MATCH($F19,'Základní list'!$A:$A,0),1)+2))</f>
        <v>2</v>
      </c>
      <c r="J19" s="66" t="s">
        <v>20</v>
      </c>
      <c r="K19" s="70">
        <v>2</v>
      </c>
      <c r="L19" s="77">
        <f>IF($K19="","",INDEX('2. závod'!$A:$CM,$K19+3,INDEX('Základní list'!$B:$B,MATCH($J19,'Základní list'!$A:$A,0),1)))</f>
        <v>15400</v>
      </c>
      <c r="M19" s="80">
        <f>IF($K19="","",INDEX('2. závod'!$A:$CM,$K19+3,INDEX('Základní list'!$B:$B,MATCH($J19,'Základní list'!$A:$A,0),1)+2))</f>
        <v>2</v>
      </c>
      <c r="N19" s="78">
        <f t="shared" si="0"/>
        <v>37400</v>
      </c>
      <c r="O19" s="81">
        <f t="shared" si="1"/>
        <v>4</v>
      </c>
      <c r="P19" s="82">
        <v>11</v>
      </c>
      <c r="Q19" s="28" t="str">
        <f t="shared" si="3"/>
        <v>D2</v>
      </c>
      <c r="R19" s="28" t="str">
        <f t="shared" si="4"/>
        <v>D2</v>
      </c>
      <c r="S19" s="28">
        <f t="shared" si="2"/>
        <v>2</v>
      </c>
    </row>
    <row r="20" spans="1:19" ht="18" customHeight="1">
      <c r="A20" s="66"/>
      <c r="B20" s="83" t="s">
        <v>100</v>
      </c>
      <c r="C20" s="73"/>
      <c r="D20" s="74"/>
      <c r="E20" s="75"/>
      <c r="F20" s="76" t="s">
        <v>23</v>
      </c>
      <c r="G20" s="73">
        <v>3</v>
      </c>
      <c r="H20" s="71">
        <f>IF($G20="","",INDEX('1. závod'!$A:$CM,$G20+3,INDEX('Základní list'!$B:$B,MATCH($F20,'Základní list'!$A:$A,0),1)))</f>
        <v>23300</v>
      </c>
      <c r="I20" s="79">
        <f>IF($G20="","",INDEX('1. závod'!$A:$CL,$G20+3,INDEX('Základní list'!$B:$B,MATCH($F20,'Základní list'!$A:$A,0),1)+2))</f>
        <v>2</v>
      </c>
      <c r="J20" s="66" t="s">
        <v>23</v>
      </c>
      <c r="K20" s="70">
        <v>3</v>
      </c>
      <c r="L20" s="77">
        <f>IF($K20="","",INDEX('2. závod'!$A:$CM,$K20+3,INDEX('Základní list'!$B:$B,MATCH($J20,'Základní list'!$A:$A,0),1)))</f>
        <v>10550</v>
      </c>
      <c r="M20" s="80">
        <f>IF($K20="","",INDEX('2. závod'!$A:$CM,$K20+3,INDEX('Základní list'!$B:$B,MATCH($J20,'Základní list'!$A:$A,0),1)+2))</f>
        <v>2</v>
      </c>
      <c r="N20" s="78">
        <f t="shared" si="0"/>
        <v>33850</v>
      </c>
      <c r="O20" s="81">
        <f t="shared" si="1"/>
        <v>4</v>
      </c>
      <c r="P20" s="82">
        <v>12</v>
      </c>
      <c r="Q20" s="28" t="str">
        <f t="shared" si="3"/>
        <v>C3</v>
      </c>
      <c r="R20" s="28" t="str">
        <f t="shared" si="4"/>
        <v>C3</v>
      </c>
      <c r="S20" s="28">
        <f t="shared" si="2"/>
        <v>2</v>
      </c>
    </row>
    <row r="21" spans="1:19" ht="18" customHeight="1">
      <c r="A21" s="66"/>
      <c r="B21" s="67" t="s">
        <v>96</v>
      </c>
      <c r="C21" s="73"/>
      <c r="D21" s="74"/>
      <c r="E21" s="75"/>
      <c r="F21" s="76" t="s">
        <v>24</v>
      </c>
      <c r="G21" s="73">
        <v>3</v>
      </c>
      <c r="H21" s="71">
        <f>IF($G21="","",INDEX('1. závod'!$A:$CM,$G21+3,INDEX('Základní list'!$B:$B,MATCH($F21,'Základní list'!$A:$A,0),1)))</f>
        <v>25600</v>
      </c>
      <c r="I21" s="79">
        <f>IF($G21="","",INDEX('1. závod'!$A:$CL,$G21+3,INDEX('Základní list'!$B:$B,MATCH($F21,'Základní list'!$A:$A,0),1)+2))</f>
        <v>3</v>
      </c>
      <c r="J21" s="66" t="s">
        <v>24</v>
      </c>
      <c r="K21" s="70">
        <v>3</v>
      </c>
      <c r="L21" s="77">
        <f>IF($K21="","",INDEX('2. závod'!$A:$CM,$K21+3,INDEX('Základní list'!$B:$B,MATCH($J21,'Základní list'!$A:$A,0),1)))</f>
        <v>4150</v>
      </c>
      <c r="M21" s="80">
        <f>IF($K21="","",INDEX('2. závod'!$A:$CM,$K21+3,INDEX('Základní list'!$B:$B,MATCH($J21,'Základní list'!$A:$A,0),1)+2))</f>
        <v>3</v>
      </c>
      <c r="N21" s="78">
        <f t="shared" si="0"/>
        <v>29750</v>
      </c>
      <c r="O21" s="81">
        <f t="shared" si="1"/>
        <v>6</v>
      </c>
      <c r="P21" s="82">
        <v>13</v>
      </c>
      <c r="Q21" s="28" t="str">
        <f t="shared" si="3"/>
        <v>B3</v>
      </c>
      <c r="R21" s="28" t="str">
        <f t="shared" si="4"/>
        <v>B3</v>
      </c>
      <c r="S21" s="28">
        <f t="shared" si="2"/>
        <v>2</v>
      </c>
    </row>
    <row r="22" spans="1:19" s="17" customFormat="1" ht="18" customHeight="1">
      <c r="A22" s="66"/>
      <c r="B22" s="67" t="s">
        <v>110</v>
      </c>
      <c r="C22" s="73"/>
      <c r="D22" s="74"/>
      <c r="E22" s="75"/>
      <c r="F22" s="76" t="s">
        <v>21</v>
      </c>
      <c r="G22" s="73">
        <v>5</v>
      </c>
      <c r="H22" s="71">
        <f>IF($G22="","",INDEX('1. závod'!$A:$CM,$G22+3,INDEX('Základní list'!$B:$B,MATCH($F22,'Základní list'!$A:$A,0),1)))</f>
        <v>18600</v>
      </c>
      <c r="I22" s="79">
        <f>IF($G22="","",INDEX('1. závod'!$A:$CL,$G22+3,INDEX('Základní list'!$B:$B,MATCH($F22,'Základní list'!$A:$A,0),1)+2))</f>
        <v>2</v>
      </c>
      <c r="J22" s="66" t="s">
        <v>21</v>
      </c>
      <c r="K22" s="70">
        <v>5</v>
      </c>
      <c r="L22" s="77">
        <f>IF($K22="","",INDEX('2. závod'!$A:$CM,$K22+3,INDEX('Základní list'!$B:$B,MATCH($J22,'Základní list'!$A:$A,0),1)))</f>
        <v>9300</v>
      </c>
      <c r="M22" s="80">
        <f>IF($K22="","",INDEX('2. závod'!$A:$CM,$K22+3,INDEX('Základní list'!$B:$B,MATCH($J22,'Základní list'!$A:$A,0),1)+2))</f>
        <v>3</v>
      </c>
      <c r="N22" s="78">
        <f t="shared" si="0"/>
        <v>27900</v>
      </c>
      <c r="O22" s="81">
        <f t="shared" si="1"/>
        <v>5</v>
      </c>
      <c r="P22" s="82">
        <v>14</v>
      </c>
      <c r="Q22" s="28" t="str">
        <f t="shared" si="3"/>
        <v>E5</v>
      </c>
      <c r="R22" s="28" t="str">
        <f t="shared" si="4"/>
        <v>E5</v>
      </c>
      <c r="S22" s="28">
        <f t="shared" si="2"/>
        <v>2</v>
      </c>
    </row>
    <row r="23" spans="1:19" ht="18" customHeight="1">
      <c r="A23" s="66"/>
      <c r="B23" s="67" t="s">
        <v>106</v>
      </c>
      <c r="C23" s="73"/>
      <c r="D23" s="74"/>
      <c r="E23" s="75"/>
      <c r="F23" s="76" t="s">
        <v>21</v>
      </c>
      <c r="G23" s="73">
        <v>1</v>
      </c>
      <c r="H23" s="71">
        <f>IF($G23="","",INDEX('1. závod'!$A:$CM,$G23+3,INDEX('Základní list'!$B:$B,MATCH($F23,'Základní list'!$A:$A,0),1)))</f>
        <v>17650</v>
      </c>
      <c r="I23" s="79">
        <f>IF($G23="","",INDEX('1. závod'!$A:$CL,$G23+3,INDEX('Základní list'!$B:$B,MATCH($F23,'Základní list'!$A:$A,0),1)+2))</f>
        <v>4</v>
      </c>
      <c r="J23" s="66" t="s">
        <v>21</v>
      </c>
      <c r="K23" s="70">
        <v>1</v>
      </c>
      <c r="L23" s="77">
        <f>IF($K23="","",INDEX('2. závod'!$A:$CM,$K23+3,INDEX('Základní list'!$B:$B,MATCH($J23,'Základní list'!$A:$A,0),1)))</f>
        <v>6850</v>
      </c>
      <c r="M23" s="80">
        <f>IF($K23="","",INDEX('2. závod'!$A:$CM,$K23+3,INDEX('Základní list'!$B:$B,MATCH($J23,'Základní list'!$A:$A,0),1)+2))</f>
        <v>4</v>
      </c>
      <c r="N23" s="78">
        <f t="shared" si="0"/>
        <v>24500</v>
      </c>
      <c r="O23" s="81">
        <f t="shared" si="1"/>
        <v>8</v>
      </c>
      <c r="P23" s="82">
        <v>15</v>
      </c>
      <c r="Q23" s="28" t="str">
        <f t="shared" si="3"/>
        <v>E1</v>
      </c>
      <c r="R23" s="28" t="str">
        <f t="shared" si="4"/>
        <v>E1</v>
      </c>
      <c r="S23" s="28">
        <f t="shared" si="2"/>
        <v>2</v>
      </c>
    </row>
    <row r="24" spans="1:19" ht="18" customHeight="1">
      <c r="A24" s="66"/>
      <c r="B24" s="67" t="s">
        <v>107</v>
      </c>
      <c r="C24" s="73"/>
      <c r="D24" s="74"/>
      <c r="E24" s="75"/>
      <c r="F24" s="76" t="s">
        <v>21</v>
      </c>
      <c r="G24" s="73">
        <v>2</v>
      </c>
      <c r="H24" s="71">
        <f>IF($G24="","",INDEX('1. závod'!$A:$CM,$G24+3,INDEX('Základní list'!$B:$B,MATCH($F24,'Základní list'!$A:$A,0),1)))</f>
        <v>17900</v>
      </c>
      <c r="I24" s="79">
        <f>IF($G24="","",INDEX('1. závod'!$A:$CL,$G24+3,INDEX('Základní list'!$B:$B,MATCH($F24,'Základní list'!$A:$A,0),1)+2))</f>
        <v>3</v>
      </c>
      <c r="J24" s="66" t="s">
        <v>21</v>
      </c>
      <c r="K24" s="70">
        <v>2</v>
      </c>
      <c r="L24" s="77">
        <f>IF($K24="","",INDEX('2. závod'!$A:$CM,$K24+3,INDEX('Základní list'!$B:$B,MATCH($J24,'Základní list'!$A:$A,0),1)))</f>
        <v>3650</v>
      </c>
      <c r="M24" s="80">
        <f>IF($K24="","",INDEX('2. závod'!$A:$CM,$K24+3,INDEX('Základní list'!$B:$B,MATCH($J24,'Základní list'!$A:$A,0),1)+2))</f>
        <v>5</v>
      </c>
      <c r="N24" s="78">
        <f t="shared" si="0"/>
        <v>21550</v>
      </c>
      <c r="O24" s="81">
        <f t="shared" si="1"/>
        <v>8</v>
      </c>
      <c r="P24" s="82">
        <v>16</v>
      </c>
      <c r="Q24" s="28" t="str">
        <f t="shared" si="3"/>
        <v>E2</v>
      </c>
      <c r="R24" s="28" t="str">
        <f t="shared" si="4"/>
        <v>E2</v>
      </c>
      <c r="S24" s="28">
        <f t="shared" si="2"/>
        <v>2</v>
      </c>
    </row>
    <row r="25" spans="1:19" s="17" customFormat="1" ht="18" customHeight="1">
      <c r="A25" s="66"/>
      <c r="B25" s="67" t="s">
        <v>104</v>
      </c>
      <c r="C25" s="73"/>
      <c r="D25" s="74"/>
      <c r="E25" s="75"/>
      <c r="F25" s="76" t="s">
        <v>20</v>
      </c>
      <c r="G25" s="73">
        <v>3</v>
      </c>
      <c r="H25" s="71">
        <f>IF($G25="","",INDEX('1. závod'!$A:$CM,$G25+3,INDEX('Základní list'!$B:$B,MATCH($F25,'Základní list'!$A:$A,0),1)))</f>
        <v>13850</v>
      </c>
      <c r="I25" s="79">
        <f>IF($G25="","",INDEX('1. závod'!$A:$CL,$G25+3,INDEX('Základní list'!$B:$B,MATCH($F25,'Základní list'!$A:$A,0),1)+2))</f>
        <v>3</v>
      </c>
      <c r="J25" s="66" t="s">
        <v>20</v>
      </c>
      <c r="K25" s="70">
        <v>3</v>
      </c>
      <c r="L25" s="77">
        <f>IF($K25="","",INDEX('2. závod'!$A:$CM,$K25+3,INDEX('Základní list'!$B:$B,MATCH($J25,'Základní list'!$A:$A,0),1)))</f>
        <v>6850</v>
      </c>
      <c r="M25" s="80">
        <f>IF($K25="","",INDEX('2. závod'!$A:$CM,$K25+3,INDEX('Základní list'!$B:$B,MATCH($J25,'Základní list'!$A:$A,0),1)+2))</f>
        <v>4</v>
      </c>
      <c r="N25" s="78">
        <f t="shared" si="0"/>
        <v>20700</v>
      </c>
      <c r="O25" s="81">
        <f t="shared" si="1"/>
        <v>7</v>
      </c>
      <c r="P25" s="82">
        <v>17</v>
      </c>
      <c r="Q25" s="28" t="str">
        <f t="shared" si="3"/>
        <v>D3</v>
      </c>
      <c r="R25" s="28" t="str">
        <f t="shared" si="4"/>
        <v>D3</v>
      </c>
      <c r="S25" s="28">
        <f t="shared" si="2"/>
        <v>2</v>
      </c>
    </row>
    <row r="26" spans="1:19" ht="18" customHeight="1">
      <c r="A26" s="66"/>
      <c r="B26" s="67" t="s">
        <v>94</v>
      </c>
      <c r="C26" s="73"/>
      <c r="D26" s="74"/>
      <c r="E26" s="75"/>
      <c r="F26" s="76" t="s">
        <v>24</v>
      </c>
      <c r="G26" s="73">
        <v>1</v>
      </c>
      <c r="H26" s="71">
        <f>IF($G26="","",INDEX('1. závod'!$A:$CM,$G26+3,INDEX('Základní list'!$B:$B,MATCH($F26,'Základní list'!$A:$A,0),1)))</f>
        <v>15000</v>
      </c>
      <c r="I26" s="79">
        <f>IF($G26="","",INDEX('1. závod'!$A:$CL,$G26+3,INDEX('Základní list'!$B:$B,MATCH($F26,'Základní list'!$A:$A,0),1)+2))</f>
        <v>4</v>
      </c>
      <c r="J26" s="66" t="s">
        <v>24</v>
      </c>
      <c r="K26" s="70">
        <v>1</v>
      </c>
      <c r="L26" s="77">
        <f>IF($K26="","",INDEX('2. závod'!$A:$CM,$K26+3,INDEX('Základní list'!$B:$B,MATCH($J26,'Základní list'!$A:$A,0),1)))</f>
        <v>4100</v>
      </c>
      <c r="M26" s="80">
        <f>IF($K26="","",INDEX('2. závod'!$A:$CM,$K26+3,INDEX('Základní list'!$B:$B,MATCH($J26,'Základní list'!$A:$A,0),1)+2))</f>
        <v>4</v>
      </c>
      <c r="N26" s="78">
        <f t="shared" si="0"/>
        <v>19100</v>
      </c>
      <c r="O26" s="81">
        <f t="shared" si="1"/>
        <v>8</v>
      </c>
      <c r="P26" s="82">
        <v>18</v>
      </c>
      <c r="Q26" s="28" t="str">
        <f t="shared" si="3"/>
        <v>B1</v>
      </c>
      <c r="R26" s="28" t="str">
        <f t="shared" si="4"/>
        <v>B1</v>
      </c>
      <c r="S26" s="28">
        <f t="shared" si="2"/>
        <v>2</v>
      </c>
    </row>
    <row r="27" spans="1:19" s="17" customFormat="1" ht="18" customHeight="1">
      <c r="A27" s="66"/>
      <c r="B27" s="67" t="s">
        <v>98</v>
      </c>
      <c r="C27" s="73"/>
      <c r="D27" s="74"/>
      <c r="E27" s="75"/>
      <c r="F27" s="76" t="s">
        <v>23</v>
      </c>
      <c r="G27" s="73">
        <v>1</v>
      </c>
      <c r="H27" s="71">
        <f>IF($G27="","",INDEX('1. závod'!$A:$CM,$G27+3,INDEX('Základní list'!$B:$B,MATCH($F27,'Základní list'!$A:$A,0),1)))</f>
        <v>11500</v>
      </c>
      <c r="I27" s="79">
        <f>IF($G27="","",INDEX('1. závod'!$A:$CL,$G27+3,INDEX('Základní list'!$B:$B,MATCH($F27,'Základní list'!$A:$A,0),1)+2))</f>
        <v>3</v>
      </c>
      <c r="J27" s="66" t="s">
        <v>23</v>
      </c>
      <c r="K27" s="70">
        <v>1</v>
      </c>
      <c r="L27" s="77">
        <f>IF($K27="","",INDEX('2. závod'!$A:$CM,$K27+3,INDEX('Základní list'!$B:$B,MATCH($J27,'Základní list'!$A:$A,0),1)))</f>
        <v>6300</v>
      </c>
      <c r="M27" s="80">
        <f>IF($K27="","",INDEX('2. závod'!$A:$CM,$K27+3,INDEX('Základní list'!$B:$B,MATCH($J27,'Základní list'!$A:$A,0),1)+2))</f>
        <v>3</v>
      </c>
      <c r="N27" s="78">
        <f t="shared" si="0"/>
        <v>17800</v>
      </c>
      <c r="O27" s="81">
        <f t="shared" si="1"/>
        <v>6</v>
      </c>
      <c r="P27" s="82">
        <v>19</v>
      </c>
      <c r="Q27" s="28" t="str">
        <f t="shared" si="3"/>
        <v>C1</v>
      </c>
      <c r="R27" s="28" t="str">
        <f t="shared" si="4"/>
        <v>C1</v>
      </c>
      <c r="S27" s="28">
        <f t="shared" si="2"/>
        <v>2</v>
      </c>
    </row>
    <row r="28" spans="1:19" ht="18" customHeight="1">
      <c r="A28" s="66"/>
      <c r="B28" s="68" t="s">
        <v>109</v>
      </c>
      <c r="C28" s="73"/>
      <c r="D28" s="74"/>
      <c r="E28" s="75"/>
      <c r="F28" s="76" t="s">
        <v>21</v>
      </c>
      <c r="G28" s="73">
        <v>4</v>
      </c>
      <c r="H28" s="71">
        <f>IF($G28="","",INDEX('1. závod'!$A:$CM,$G28+3,INDEX('Základní list'!$B:$B,MATCH($F28,'Základní list'!$A:$A,0),1)))</f>
        <v>3700</v>
      </c>
      <c r="I28" s="79">
        <f>IF($G28="","",INDEX('1. závod'!$A:$CL,$G28+3,INDEX('Základní list'!$B:$B,MATCH($F28,'Základní list'!$A:$A,0),1)+2))</f>
        <v>5</v>
      </c>
      <c r="J28" s="66" t="s">
        <v>21</v>
      </c>
      <c r="K28" s="70">
        <v>4</v>
      </c>
      <c r="L28" s="77">
        <f>IF($K28="","",INDEX('2. závod'!$A:$CM,$K28+3,INDEX('Základní list'!$B:$B,MATCH($J28,'Základní list'!$A:$A,0),1)))</f>
        <v>13050</v>
      </c>
      <c r="M28" s="80">
        <f>IF($K28="","",INDEX('2. závod'!$A:$CM,$K28+3,INDEX('Základní list'!$B:$B,MATCH($J28,'Základní list'!$A:$A,0),1)+2))</f>
        <v>2</v>
      </c>
      <c r="N28" s="78">
        <f t="shared" si="0"/>
        <v>16750</v>
      </c>
      <c r="O28" s="81">
        <f t="shared" si="1"/>
        <v>7</v>
      </c>
      <c r="P28" s="82">
        <v>20</v>
      </c>
      <c r="Q28" s="28" t="str">
        <f t="shared" si="3"/>
        <v>E4</v>
      </c>
      <c r="R28" s="28" t="str">
        <f t="shared" si="4"/>
        <v>E4</v>
      </c>
      <c r="S28" s="28">
        <f t="shared" si="2"/>
        <v>2</v>
      </c>
    </row>
    <row r="29" spans="1:19" ht="18" customHeight="1">
      <c r="A29" s="66"/>
      <c r="B29" s="67" t="s">
        <v>105</v>
      </c>
      <c r="C29" s="73"/>
      <c r="D29" s="74"/>
      <c r="E29" s="75"/>
      <c r="F29" s="76" t="s">
        <v>20</v>
      </c>
      <c r="G29" s="73">
        <v>4</v>
      </c>
      <c r="H29" s="71">
        <f>IF($G29="","",INDEX('1. závod'!$A:$CM,$G29+3,INDEX('Základní list'!$B:$B,MATCH($F29,'Základní list'!$A:$A,0),1)))</f>
        <v>4100</v>
      </c>
      <c r="I29" s="79">
        <f>IF($G29="","",INDEX('1. závod'!$A:$CL,$G29+3,INDEX('Základní list'!$B:$B,MATCH($F29,'Základní list'!$A:$A,0),1)+2))</f>
        <v>4</v>
      </c>
      <c r="J29" s="66" t="s">
        <v>20</v>
      </c>
      <c r="K29" s="70">
        <v>4</v>
      </c>
      <c r="L29" s="77">
        <f>IF($K29="","",INDEX('2. závod'!$A:$CM,$K29+3,INDEX('Základní list'!$B:$B,MATCH($J29,'Základní list'!$A:$A,0),1)))</f>
        <v>6900</v>
      </c>
      <c r="M29" s="80">
        <f>IF($K29="","",INDEX('2. závod'!$A:$CM,$K29+3,INDEX('Základní list'!$B:$B,MATCH($J29,'Základní list'!$A:$A,0),1)+2))</f>
        <v>3</v>
      </c>
      <c r="N29" s="78">
        <f t="shared" si="0"/>
        <v>11000</v>
      </c>
      <c r="O29" s="81">
        <f t="shared" si="1"/>
        <v>7</v>
      </c>
      <c r="P29" s="82">
        <v>21</v>
      </c>
      <c r="Q29" s="28" t="str">
        <f t="shared" si="3"/>
        <v>D4</v>
      </c>
      <c r="R29" s="28" t="str">
        <f t="shared" si="4"/>
        <v>D4</v>
      </c>
      <c r="S29" s="28">
        <f t="shared" si="2"/>
        <v>2</v>
      </c>
    </row>
    <row r="30" spans="1:19" ht="18" customHeight="1">
      <c r="A30" s="66"/>
      <c r="B30" s="67" t="s">
        <v>112</v>
      </c>
      <c r="C30" s="73"/>
      <c r="D30" s="74"/>
      <c r="E30" s="75"/>
      <c r="F30" s="76" t="s">
        <v>23</v>
      </c>
      <c r="G30" s="73">
        <v>4</v>
      </c>
      <c r="H30" s="71">
        <f>IF($G30="","",INDEX('1. závod'!$A:$CM,$G30+3,INDEX('Základní list'!$B:$B,MATCH($F30,'Základní list'!$A:$A,0),1)))</f>
        <v>5500</v>
      </c>
      <c r="I30" s="79">
        <f>IF($G30="","",INDEX('1. závod'!$A:$CL,$G30+3,INDEX('Základní list'!$B:$B,MATCH($F30,'Základní list'!$A:$A,0),1)+2))</f>
        <v>4</v>
      </c>
      <c r="J30" s="66" t="s">
        <v>23</v>
      </c>
      <c r="K30" s="70">
        <v>4</v>
      </c>
      <c r="L30" s="77">
        <f>IF($K30="","",INDEX('2. závod'!$A:$CM,$K30+3,INDEX('Základní list'!$B:$B,MATCH($J30,'Základní list'!$A:$A,0),1)))</f>
        <v>2250</v>
      </c>
      <c r="M30" s="80">
        <f>IF($K30="","",INDEX('2. závod'!$A:$CM,$K30+3,INDEX('Základní list'!$B:$B,MATCH($J30,'Základní list'!$A:$A,0),1)+2))</f>
        <v>4</v>
      </c>
      <c r="N30" s="78">
        <f t="shared" si="0"/>
        <v>7750</v>
      </c>
      <c r="O30" s="81">
        <f t="shared" si="1"/>
        <v>8</v>
      </c>
      <c r="P30" s="82">
        <v>22</v>
      </c>
      <c r="Q30" s="28" t="str">
        <f t="shared" si="3"/>
        <v>C4</v>
      </c>
      <c r="R30" s="28" t="str">
        <f t="shared" si="4"/>
        <v>C4</v>
      </c>
      <c r="S30" s="28">
        <f t="shared" si="2"/>
        <v>2</v>
      </c>
    </row>
    <row r="31" spans="1:16" ht="12.75" collapsed="1">
      <c r="A31" s="18"/>
      <c r="B31" s="22"/>
      <c r="C31" s="18"/>
      <c r="D31" s="18"/>
      <c r="E31" s="18"/>
      <c r="F31" s="18"/>
      <c r="G31" s="18"/>
      <c r="H31" s="25"/>
      <c r="I31" s="18"/>
      <c r="J31" s="18"/>
      <c r="K31" s="18"/>
      <c r="L31" s="25"/>
      <c r="M31" s="18"/>
      <c r="N31" s="25"/>
      <c r="O31" s="18"/>
      <c r="P31" s="18"/>
    </row>
    <row r="32" spans="1:16" ht="12.75">
      <c r="A32" s="95" t="s">
        <v>12</v>
      </c>
      <c r="B32" s="95"/>
      <c r="C32" s="95"/>
      <c r="D32" s="95" t="s">
        <v>31</v>
      </c>
      <c r="E32" s="95"/>
      <c r="F32" s="95"/>
      <c r="G32" s="95"/>
      <c r="H32" s="95"/>
      <c r="I32" s="26"/>
      <c r="J32" s="26"/>
      <c r="K32" s="26"/>
      <c r="L32" s="26"/>
      <c r="M32" s="106" t="s">
        <v>18</v>
      </c>
      <c r="N32" s="106"/>
      <c r="O32" s="106"/>
      <c r="P32" s="106"/>
    </row>
  </sheetData>
  <sheetProtection formatCells="0" formatColumns="0" formatRows="0" sort="0" autoFilter="0"/>
  <autoFilter ref="A8:S30">
    <sortState ref="A9:S32">
      <sortCondition descending="1" sortBy="value" ref="N9:N32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A32:C32"/>
    <mergeCell ref="D32:H32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  <mergeCell ref="M32:P32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1"/>
  <sheetViews>
    <sheetView showGridLines="0" zoomScale="70" zoomScaleNormal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9" sqref="G19"/>
    </sheetView>
  </sheetViews>
  <sheetFormatPr defaultColWidth="5.25390625" defaultRowHeight="12.75" outlineLevelCol="1"/>
  <cols>
    <col min="1" max="1" width="6.625" style="9" customWidth="1"/>
    <col min="2" max="2" width="37.00390625" style="14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4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2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2" customWidth="1"/>
    <col min="29" max="29" width="4.00390625" style="12" hidden="1" customWidth="1"/>
    <col min="30" max="30" width="8.00390625" style="6" customWidth="1"/>
    <col min="31" max="31" width="22.00390625" style="6" customWidth="1"/>
    <col min="32" max="32" width="37.00390625" style="14" customWidth="1" outlineLevel="1"/>
    <col min="33" max="33" width="15.375" style="12" customWidth="1" outlineLevel="1"/>
    <col min="34" max="34" width="4.00390625" style="12" hidden="1" customWidth="1" outlineLevel="1"/>
    <col min="35" max="35" width="8.00390625" style="6" customWidth="1" outlineLevel="1"/>
    <col min="36" max="36" width="22.00390625" style="6" customWidth="1" outlineLevel="1"/>
    <col min="37" max="37" width="37.00390625" style="14" customWidth="1" outlineLevel="1"/>
    <col min="38" max="38" width="15.375" style="12" customWidth="1" outlineLevel="1"/>
    <col min="39" max="39" width="4.00390625" style="12" hidden="1" customWidth="1" outlineLevel="1"/>
    <col min="40" max="40" width="8.00390625" style="6" customWidth="1" outlineLevel="1"/>
    <col min="41" max="41" width="22.00390625" style="6" customWidth="1" outlineLevel="1"/>
    <col min="42" max="42" width="37.00390625" style="14" customWidth="1" outlineLevel="1"/>
    <col min="43" max="43" width="15.375" style="12" customWidth="1" outlineLevel="1"/>
    <col min="44" max="44" width="4.00390625" style="12" hidden="1" customWidth="1" outlineLevel="1"/>
    <col min="45" max="45" width="8.00390625" style="6" customWidth="1" outlineLevel="1"/>
    <col min="46" max="46" width="22.00390625" style="6" customWidth="1" outlineLevel="1"/>
    <col min="47" max="47" width="37.00390625" style="14" customWidth="1" outlineLevel="1"/>
    <col min="48" max="48" width="15.375" style="12" customWidth="1" outlineLevel="1"/>
    <col min="49" max="49" width="4.00390625" style="12" hidden="1" customWidth="1" outlineLevel="1"/>
    <col min="50" max="50" width="8.00390625" style="6" customWidth="1" outlineLevel="1"/>
    <col min="51" max="51" width="22.00390625" style="6" customWidth="1" outlineLevel="1"/>
    <col min="52" max="52" width="37.00390625" style="14" customWidth="1" outlineLevel="1"/>
    <col min="53" max="53" width="15.375" style="12" customWidth="1" outlineLevel="1"/>
    <col min="54" max="54" width="4.00390625" style="12" hidden="1" customWidth="1" outlineLevel="1"/>
    <col min="55" max="55" width="8.00390625" style="6" customWidth="1" outlineLevel="1"/>
    <col min="56" max="56" width="22.00390625" style="6" customWidth="1" outlineLevel="1"/>
    <col min="57" max="57" width="37.00390625" style="14" customWidth="1" outlineLevel="1"/>
    <col min="58" max="58" width="15.375" style="12" customWidth="1" outlineLevel="1"/>
    <col min="59" max="59" width="4.00390625" style="12" hidden="1" customWidth="1" outlineLevel="1"/>
    <col min="60" max="60" width="8.00390625" style="6" customWidth="1" outlineLevel="1"/>
    <col min="61" max="61" width="22.00390625" style="6" customWidth="1" outlineLevel="1"/>
    <col min="62" max="62" width="37.00390625" style="14" customWidth="1" outlineLevel="1"/>
    <col min="63" max="63" width="15.375" style="12" customWidth="1" outlineLevel="1"/>
    <col min="64" max="64" width="4.00390625" style="12" hidden="1" customWidth="1" outlineLevel="1"/>
    <col min="65" max="65" width="8.00390625" style="6" customWidth="1" outlineLevel="1"/>
    <col min="66" max="66" width="22.00390625" style="11" customWidth="1"/>
    <col min="67" max="174" width="5.25390625" style="11" customWidth="1"/>
    <col min="175" max="16384" width="5.25390625" style="12" customWidth="1"/>
  </cols>
  <sheetData>
    <row r="1" spans="1:66" ht="16.5" customHeight="1">
      <c r="A1" s="134" t="s">
        <v>13</v>
      </c>
      <c r="B1" s="128" t="s">
        <v>29</v>
      </c>
      <c r="C1" s="129"/>
      <c r="D1" s="129"/>
      <c r="E1" s="129"/>
      <c r="F1" s="130"/>
      <c r="G1" s="128" t="s">
        <v>29</v>
      </c>
      <c r="H1" s="129"/>
      <c r="I1" s="129"/>
      <c r="J1" s="129"/>
      <c r="K1" s="130"/>
      <c r="L1" s="128" t="s">
        <v>29</v>
      </c>
      <c r="M1" s="129"/>
      <c r="N1" s="129"/>
      <c r="O1" s="129"/>
      <c r="P1" s="130"/>
      <c r="Q1" s="128" t="s">
        <v>29</v>
      </c>
      <c r="R1" s="129"/>
      <c r="S1" s="129"/>
      <c r="T1" s="129"/>
      <c r="U1" s="130"/>
      <c r="V1" s="128" t="s">
        <v>29</v>
      </c>
      <c r="W1" s="129"/>
      <c r="X1" s="129"/>
      <c r="Y1" s="129"/>
      <c r="Z1" s="130"/>
      <c r="AA1" s="128" t="s">
        <v>29</v>
      </c>
      <c r="AB1" s="129"/>
      <c r="AC1" s="129"/>
      <c r="AD1" s="129"/>
      <c r="AE1" s="130"/>
      <c r="AF1" s="128" t="s">
        <v>29</v>
      </c>
      <c r="AG1" s="129"/>
      <c r="AH1" s="129"/>
      <c r="AI1" s="129"/>
      <c r="AJ1" s="130"/>
      <c r="AK1" s="128" t="s">
        <v>29</v>
      </c>
      <c r="AL1" s="129"/>
      <c r="AM1" s="129"/>
      <c r="AN1" s="129"/>
      <c r="AO1" s="130"/>
      <c r="AP1" s="128" t="s">
        <v>29</v>
      </c>
      <c r="AQ1" s="129"/>
      <c r="AR1" s="129"/>
      <c r="AS1" s="129"/>
      <c r="AT1" s="130"/>
      <c r="AU1" s="128" t="s">
        <v>29</v>
      </c>
      <c r="AV1" s="129"/>
      <c r="AW1" s="129"/>
      <c r="AX1" s="129"/>
      <c r="AY1" s="130"/>
      <c r="AZ1" s="128" t="s">
        <v>29</v>
      </c>
      <c r="BA1" s="129"/>
      <c r="BB1" s="129"/>
      <c r="BC1" s="129"/>
      <c r="BD1" s="130"/>
      <c r="BE1" s="128" t="s">
        <v>29</v>
      </c>
      <c r="BF1" s="129"/>
      <c r="BG1" s="129"/>
      <c r="BH1" s="129"/>
      <c r="BI1" s="130"/>
      <c r="BJ1" s="128" t="s">
        <v>29</v>
      </c>
      <c r="BK1" s="129"/>
      <c r="BL1" s="129"/>
      <c r="BM1" s="129"/>
      <c r="BN1" s="130"/>
    </row>
    <row r="2" spans="1:174" s="6" customFormat="1" ht="16.5" customHeight="1" thickBot="1">
      <c r="A2" s="135"/>
      <c r="B2" s="131" t="str">
        <f>IF(ISBLANK('Základní list'!$A11),"",'Základní list'!$A11)</f>
        <v>A</v>
      </c>
      <c r="C2" s="132"/>
      <c r="D2" s="132"/>
      <c r="E2" s="132"/>
      <c r="F2" s="133"/>
      <c r="G2" s="131" t="str">
        <f>IF(ISBLANK('Základní list'!$A12),"",'Základní list'!$A12)</f>
        <v>B</v>
      </c>
      <c r="H2" s="132"/>
      <c r="I2" s="132"/>
      <c r="J2" s="132"/>
      <c r="K2" s="133"/>
      <c r="L2" s="131" t="str">
        <f>IF(ISBLANK('Základní list'!$A13),"",'Základní list'!$A13)</f>
        <v>C</v>
      </c>
      <c r="M2" s="132"/>
      <c r="N2" s="132"/>
      <c r="O2" s="132"/>
      <c r="P2" s="133"/>
      <c r="Q2" s="131" t="str">
        <f>IF(ISBLANK('Základní list'!$A14),"",'Základní list'!$A14)</f>
        <v>D</v>
      </c>
      <c r="R2" s="132"/>
      <c r="S2" s="132"/>
      <c r="T2" s="132"/>
      <c r="U2" s="133"/>
      <c r="V2" s="131" t="str">
        <f>IF(ISBLANK('Základní list'!$A15),"",'Základní list'!$A15)</f>
        <v>E</v>
      </c>
      <c r="W2" s="132"/>
      <c r="X2" s="132"/>
      <c r="Y2" s="132"/>
      <c r="Z2" s="133"/>
      <c r="AA2" s="131" t="str">
        <f>IF(ISBLANK('Základní list'!$A16),"",'Základní list'!$A16)</f>
        <v>F</v>
      </c>
      <c r="AB2" s="132"/>
      <c r="AC2" s="132"/>
      <c r="AD2" s="132"/>
      <c r="AE2" s="133"/>
      <c r="AF2" s="131" t="str">
        <f>IF(ISBLANK('Základní list'!$A17),"",'Základní list'!$A17)</f>
        <v>G</v>
      </c>
      <c r="AG2" s="132"/>
      <c r="AH2" s="132"/>
      <c r="AI2" s="132"/>
      <c r="AJ2" s="133"/>
      <c r="AK2" s="131" t="str">
        <f>IF(ISBLANK('Základní list'!$A18),"",'Základní list'!$A18)</f>
        <v>H</v>
      </c>
      <c r="AL2" s="132"/>
      <c r="AM2" s="132"/>
      <c r="AN2" s="132"/>
      <c r="AO2" s="133"/>
      <c r="AP2" s="131" t="str">
        <f>IF(ISBLANK('Základní list'!$A19),"",'Základní list'!$A19)</f>
        <v>I</v>
      </c>
      <c r="AQ2" s="132"/>
      <c r="AR2" s="132"/>
      <c r="AS2" s="132"/>
      <c r="AT2" s="133"/>
      <c r="AU2" s="131" t="str">
        <f>IF(ISBLANK('Základní list'!$A20),"",'Základní list'!$A20)</f>
        <v>J</v>
      </c>
      <c r="AV2" s="132"/>
      <c r="AW2" s="132"/>
      <c r="AX2" s="132"/>
      <c r="AY2" s="133"/>
      <c r="AZ2" s="131" t="str">
        <f>IF(ISBLANK('Základní list'!$A21),"",'Základní list'!$A21)</f>
        <v>K</v>
      </c>
      <c r="BA2" s="132"/>
      <c r="BB2" s="132"/>
      <c r="BC2" s="132"/>
      <c r="BD2" s="133"/>
      <c r="BE2" s="131" t="str">
        <f>IF(ISBLANK('Základní list'!$A22),"",'Základní list'!$A22)</f>
        <v>L</v>
      </c>
      <c r="BF2" s="132"/>
      <c r="BG2" s="132"/>
      <c r="BH2" s="132"/>
      <c r="BI2" s="133"/>
      <c r="BJ2" s="131" t="str">
        <f>IF(ISBLANK('Základní list'!$A23),"",'Základní list'!$A23)</f>
        <v>M</v>
      </c>
      <c r="BK2" s="132"/>
      <c r="BL2" s="132"/>
      <c r="BM2" s="132"/>
      <c r="BN2" s="133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</row>
    <row r="3" spans="1:174" s="7" customFormat="1" ht="25.5" customHeight="1" thickBot="1">
      <c r="A3" s="136"/>
      <c r="B3" s="1" t="s">
        <v>14</v>
      </c>
      <c r="C3" s="2" t="s">
        <v>15</v>
      </c>
      <c r="D3" s="29" t="s">
        <v>28</v>
      </c>
      <c r="E3" s="43" t="s">
        <v>16</v>
      </c>
      <c r="F3" s="45"/>
      <c r="G3" s="1" t="s">
        <v>14</v>
      </c>
      <c r="H3" s="2" t="s">
        <v>15</v>
      </c>
      <c r="I3" s="29" t="s">
        <v>28</v>
      </c>
      <c r="J3" s="43" t="s">
        <v>16</v>
      </c>
      <c r="K3" s="45"/>
      <c r="L3" s="1" t="s">
        <v>14</v>
      </c>
      <c r="M3" s="2" t="s">
        <v>15</v>
      </c>
      <c r="N3" s="29" t="s">
        <v>28</v>
      </c>
      <c r="O3" s="43" t="s">
        <v>16</v>
      </c>
      <c r="P3" s="45" t="s">
        <v>53</v>
      </c>
      <c r="Q3" s="1" t="s">
        <v>14</v>
      </c>
      <c r="R3" s="2" t="s">
        <v>15</v>
      </c>
      <c r="S3" s="29" t="s">
        <v>28</v>
      </c>
      <c r="T3" s="43" t="s">
        <v>16</v>
      </c>
      <c r="U3" s="45" t="s">
        <v>53</v>
      </c>
      <c r="V3" s="1" t="s">
        <v>14</v>
      </c>
      <c r="W3" s="2" t="s">
        <v>15</v>
      </c>
      <c r="X3" s="29" t="s">
        <v>28</v>
      </c>
      <c r="Y3" s="43" t="s">
        <v>16</v>
      </c>
      <c r="Z3" s="45" t="s">
        <v>53</v>
      </c>
      <c r="AA3" s="1" t="s">
        <v>14</v>
      </c>
      <c r="AB3" s="2" t="s">
        <v>15</v>
      </c>
      <c r="AC3" s="29" t="s">
        <v>28</v>
      </c>
      <c r="AD3" s="43" t="s">
        <v>16</v>
      </c>
      <c r="AE3" s="45" t="s">
        <v>53</v>
      </c>
      <c r="AF3" s="1" t="s">
        <v>14</v>
      </c>
      <c r="AG3" s="2" t="s">
        <v>15</v>
      </c>
      <c r="AH3" s="29" t="s">
        <v>28</v>
      </c>
      <c r="AI3" s="43" t="s">
        <v>16</v>
      </c>
      <c r="AJ3" s="45" t="s">
        <v>53</v>
      </c>
      <c r="AK3" s="1" t="s">
        <v>14</v>
      </c>
      <c r="AL3" s="2" t="s">
        <v>15</v>
      </c>
      <c r="AM3" s="29" t="s">
        <v>28</v>
      </c>
      <c r="AN3" s="43" t="s">
        <v>16</v>
      </c>
      <c r="AO3" s="45" t="s">
        <v>53</v>
      </c>
      <c r="AP3" s="1" t="s">
        <v>14</v>
      </c>
      <c r="AQ3" s="2" t="s">
        <v>15</v>
      </c>
      <c r="AR3" s="29" t="s">
        <v>28</v>
      </c>
      <c r="AS3" s="43" t="s">
        <v>16</v>
      </c>
      <c r="AT3" s="45" t="s">
        <v>53</v>
      </c>
      <c r="AU3" s="1" t="s">
        <v>14</v>
      </c>
      <c r="AV3" s="2" t="s">
        <v>15</v>
      </c>
      <c r="AW3" s="29" t="s">
        <v>28</v>
      </c>
      <c r="AX3" s="43" t="s">
        <v>16</v>
      </c>
      <c r="AY3" s="45" t="s">
        <v>53</v>
      </c>
      <c r="AZ3" s="1" t="s">
        <v>14</v>
      </c>
      <c r="BA3" s="2" t="s">
        <v>15</v>
      </c>
      <c r="BB3" s="29" t="s">
        <v>28</v>
      </c>
      <c r="BC3" s="43" t="s">
        <v>16</v>
      </c>
      <c r="BD3" s="45" t="s">
        <v>53</v>
      </c>
      <c r="BE3" s="1" t="s">
        <v>14</v>
      </c>
      <c r="BF3" s="2" t="s">
        <v>15</v>
      </c>
      <c r="BG3" s="29" t="s">
        <v>28</v>
      </c>
      <c r="BH3" s="43" t="s">
        <v>16</v>
      </c>
      <c r="BI3" s="45" t="s">
        <v>53</v>
      </c>
      <c r="BJ3" s="1" t="s">
        <v>14</v>
      </c>
      <c r="BK3" s="2" t="s">
        <v>15</v>
      </c>
      <c r="BL3" s="29" t="s">
        <v>28</v>
      </c>
      <c r="BM3" s="43" t="s">
        <v>16</v>
      </c>
      <c r="BN3" s="45" t="s">
        <v>53</v>
      </c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</row>
    <row r="4" spans="1:174" s="8" customFormat="1" ht="34.5" customHeight="1">
      <c r="A4" s="3">
        <v>1</v>
      </c>
      <c r="B4" s="69" t="s">
        <v>89</v>
      </c>
      <c r="C4" s="4">
        <v>64350</v>
      </c>
      <c r="D4" s="30">
        <f>IF(C4="","",RANK(C4,C:C,0))</f>
        <v>2</v>
      </c>
      <c r="E4" s="44">
        <f>IF(C4="","",((RANK(C4,C:C,0))+(FREQUENCY(D:D,D4)))/2)</f>
        <v>2</v>
      </c>
      <c r="F4" s="46"/>
      <c r="G4" s="69" t="s">
        <v>94</v>
      </c>
      <c r="H4" s="4">
        <v>15000</v>
      </c>
      <c r="I4" s="30">
        <f>IF(H4="","",RANK(H4,H:H,0))</f>
        <v>4</v>
      </c>
      <c r="J4" s="44">
        <f>IF(H4="","",((RANK(H4,H:H,0))+(FREQUENCY(I:I,I4)))/2)</f>
        <v>4</v>
      </c>
      <c r="K4" s="46"/>
      <c r="L4" s="69" t="s">
        <v>98</v>
      </c>
      <c r="M4" s="4">
        <v>11500</v>
      </c>
      <c r="N4" s="30">
        <f>IF(M4="","",RANK(M4,M:M,0))</f>
        <v>3</v>
      </c>
      <c r="O4" s="44">
        <f>IF(M4="","",((RANK(M4,M:M,0))+(FREQUENCY(N:N,N4)))/2)</f>
        <v>3</v>
      </c>
      <c r="P4" s="46"/>
      <c r="Q4" s="69" t="s">
        <v>102</v>
      </c>
      <c r="R4" s="4">
        <v>55500</v>
      </c>
      <c r="S4" s="30">
        <f>IF(R4="","",RANK(R4,R:R,0))</f>
        <v>1</v>
      </c>
      <c r="T4" s="44">
        <f>IF(R4="","",((RANK(R4,R:R,0))+(FREQUENCY(S:S,S4)))/2)</f>
        <v>1</v>
      </c>
      <c r="U4" s="46"/>
      <c r="V4" s="69" t="s">
        <v>106</v>
      </c>
      <c r="W4" s="4">
        <v>17650</v>
      </c>
      <c r="X4" s="30">
        <f>IF(W4="","",RANK(W4,W:W,0))</f>
        <v>4</v>
      </c>
      <c r="Y4" s="44">
        <f>IF(W4="","",((RANK(W4,W:W,0))+(FREQUENCY(X:X,X4)))/2)</f>
        <v>4</v>
      </c>
      <c r="Z4" s="46"/>
      <c r="AA4" s="48"/>
      <c r="AB4" s="4">
        <v>0</v>
      </c>
      <c r="AC4" s="30">
        <f>IF(AB4="","",RANK(AB4,AB:AB,0))</f>
        <v>1</v>
      </c>
      <c r="AD4" s="44">
        <f>IF(AB4="","",((RANK(AB4,AB:AB,0))+(FREQUENCY(AC:AC,AC4)))/2)</f>
        <v>3</v>
      </c>
      <c r="AE4" s="46"/>
      <c r="AF4" s="48">
        <f>IF(ISNA(MATCH(CONCATENATE(AF$2,$A4),'Výsledková listina'!$Q:$Q,0)),"",INDEX('Výsledková listina'!$B:$B,MATCH(CONCATENATE(AF$2,$A4),'Výsledková listina'!$Q:$Q,0),1))</f>
      </c>
      <c r="AG4" s="4"/>
      <c r="AH4" s="30">
        <f>IF(AG4="","",RANK(AG4,AG:AG,0))</f>
      </c>
      <c r="AI4" s="44">
        <f>IF(AG4="","",((RANK(AG4,AG:AG,0))+(FREQUENCY(AH:AH,AH4)))/2)</f>
      </c>
      <c r="AJ4" s="46"/>
      <c r="AK4" s="48">
        <f>IF(ISNA(MATCH(CONCATENATE(AK$2,$A4),'Výsledková listina'!$Q:$Q,0)),"",INDEX('Výsledková listina'!$B:$B,MATCH(CONCATENATE(AK$2,$A4),'Výsledková listina'!$Q:$Q,0),1))</f>
      </c>
      <c r="AL4" s="4"/>
      <c r="AM4" s="30">
        <f>IF(AL4="","",RANK(AL4,AL:AL,0))</f>
      </c>
      <c r="AN4" s="44">
        <f>IF(AL4="","",((RANK(AL4,AL:AL,0))+(FREQUENCY(AM:AM,AM4)))/2)</f>
      </c>
      <c r="AO4" s="46"/>
      <c r="AP4" s="48">
        <f>IF(ISNA(MATCH(CONCATENATE(AP$2,$A4),'Výsledková listina'!$Q:$Q,0)),"",INDEX('Výsledková listina'!$B:$B,MATCH(CONCATENATE(AP$2,$A4),'Výsledková listina'!$Q:$Q,0),1))</f>
      </c>
      <c r="AQ4" s="4"/>
      <c r="AR4" s="30">
        <f>IF(AQ4="","",RANK(AQ4,AQ:AQ,0))</f>
      </c>
      <c r="AS4" s="44">
        <f>IF(AQ4="","",((RANK(AQ4,AQ:AQ,0))+(FREQUENCY(AR:AR,AR4)))/2)</f>
      </c>
      <c r="AT4" s="46"/>
      <c r="AU4" s="48">
        <f>IF(ISNA(MATCH(CONCATENATE(AU$2,$A4),'Výsledková listina'!$Q:$Q,0)),"",INDEX('Výsledková listina'!$B:$B,MATCH(CONCATENATE(AU$2,$A4),'Výsledková listina'!$Q:$Q,0),1))</f>
      </c>
      <c r="AV4" s="4"/>
      <c r="AW4" s="30">
        <f>IF(AV4="","",RANK(AV4,AV:AV,0))</f>
      </c>
      <c r="AX4" s="44">
        <f>IF(AV4="","",((RANK(AV4,AV:AV,0))+(FREQUENCY(AW:AW,AW4)))/2)</f>
      </c>
      <c r="AY4" s="46"/>
      <c r="AZ4" s="48">
        <f>IF(ISNA(MATCH(CONCATENATE(AZ$2,$A4),'Výsledková listina'!$Q:$Q,0)),"",INDEX('Výsledková listina'!$B:$B,MATCH(CONCATENATE(AZ$2,$A4),'Výsledková listina'!$Q:$Q,0),1))</f>
      </c>
      <c r="BA4" s="4"/>
      <c r="BB4" s="30">
        <f>IF(BA4="","",RANK(BA4,BA:BA,0))</f>
      </c>
      <c r="BC4" s="44">
        <f>IF(BA4="","",((RANK(BA4,BA:BA,0))+(FREQUENCY(BB:BB,BB4)))/2)</f>
      </c>
      <c r="BD4" s="46"/>
      <c r="BE4" s="48">
        <f>IF(ISNA(MATCH(CONCATENATE(BE$2,$A4),'Výsledková listina'!$Q:$Q,0)),"",INDEX('Výsledková listina'!$B:$B,MATCH(CONCATENATE(BE$2,$A4),'Výsledková listina'!$Q:$Q,0),1))</f>
      </c>
      <c r="BF4" s="4"/>
      <c r="BG4" s="30">
        <f>IF(BF4="","",RANK(BF4,BF:BF,0))</f>
      </c>
      <c r="BH4" s="44">
        <f>IF(BF4="","",((RANK(BF4,BF:BF,0))+(FREQUENCY(BG:BG,BG4)))/2)</f>
      </c>
      <c r="BI4" s="46"/>
      <c r="BJ4" s="48">
        <f>IF(ISNA(MATCH(CONCATENATE(BJ$2,$A4),'Výsledková listina'!$Q:$Q,0)),"",INDEX('Výsledková listina'!$B:$B,MATCH(CONCATENATE(BJ$2,$A4),'Výsledková listina'!$Q:$Q,0),1))</f>
      </c>
      <c r="BK4" s="4"/>
      <c r="BL4" s="30">
        <f>IF(BK4="","",RANK(BK4,BK:BK,0))</f>
      </c>
      <c r="BM4" s="44">
        <f>IF(BK4="","",((RANK(BK4,BK:BK,0))+(FREQUENCY(BL:BL,BL4)))/2)</f>
      </c>
      <c r="BN4" s="46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</row>
    <row r="5" spans="1:174" s="8" customFormat="1" ht="34.5" customHeight="1">
      <c r="A5" s="5">
        <v>2</v>
      </c>
      <c r="B5" s="69" t="s">
        <v>90</v>
      </c>
      <c r="C5" s="4">
        <v>84650</v>
      </c>
      <c r="D5" s="30">
        <f>IF(C5="","",RANK(C5,C:C,0))</f>
        <v>1</v>
      </c>
      <c r="E5" s="44">
        <f>IF(C5="","",((RANK(C5,C:C,0))+(FREQUENCY(D:D,D5)))/2)</f>
        <v>1</v>
      </c>
      <c r="F5" s="47"/>
      <c r="G5" s="69" t="s">
        <v>95</v>
      </c>
      <c r="H5" s="4">
        <v>62150</v>
      </c>
      <c r="I5" s="30">
        <f>IF(H5="","",RANK(H5,H:H,0))</f>
        <v>1</v>
      </c>
      <c r="J5" s="44">
        <f>IF(H5="","",((RANK(H5,H:H,0))+(FREQUENCY(I:I,I5)))/2)</f>
        <v>1</v>
      </c>
      <c r="K5" s="47"/>
      <c r="L5" s="69" t="s">
        <v>99</v>
      </c>
      <c r="M5" s="4">
        <v>38850</v>
      </c>
      <c r="N5" s="30">
        <f>IF(M5="","",RANK(M5,M:M,0))</f>
        <v>1</v>
      </c>
      <c r="O5" s="44">
        <f>IF(M5="","",((RANK(M5,M:M,0))+(FREQUENCY(N:N,N5)))/2)</f>
        <v>1</v>
      </c>
      <c r="P5" s="47"/>
      <c r="Q5" s="69" t="s">
        <v>103</v>
      </c>
      <c r="R5" s="4">
        <v>22000</v>
      </c>
      <c r="S5" s="30">
        <f>IF(R5="","",RANK(R5,R:R,0))</f>
        <v>2</v>
      </c>
      <c r="T5" s="44">
        <f>IF(R5="","",((RANK(R5,R:R,0))+(FREQUENCY(S:S,S5)))/2)</f>
        <v>2</v>
      </c>
      <c r="U5" s="47"/>
      <c r="V5" s="69" t="s">
        <v>107</v>
      </c>
      <c r="W5" s="4">
        <v>17900</v>
      </c>
      <c r="X5" s="30">
        <f>IF(W5="","",RANK(W5,W:W,0))</f>
        <v>3</v>
      </c>
      <c r="Y5" s="44">
        <f>IF(W5="","",((RANK(W5,W:W,0))+(FREQUENCY(X:X,X5)))/2)</f>
        <v>3</v>
      </c>
      <c r="Z5" s="47"/>
      <c r="AA5" s="48"/>
      <c r="AB5" s="4">
        <v>0</v>
      </c>
      <c r="AC5" s="30">
        <f>IF(AB5="","",RANK(AB5,AB:AB,0))</f>
        <v>1</v>
      </c>
      <c r="AD5" s="44">
        <f>IF(AB5="","",((RANK(AB5,AB:AB,0))+(FREQUENCY(AC:AC,AC5)))/2)</f>
        <v>3</v>
      </c>
      <c r="AE5" s="47"/>
      <c r="AF5" s="48">
        <f>IF(ISNA(MATCH(CONCATENATE(AF$2,$A5),'Výsledková listina'!$Q:$Q,0)),"",INDEX('Výsledková listina'!$B:$B,MATCH(CONCATENATE(AF$2,$A5),'Výsledková listina'!$Q:$Q,0),1))</f>
      </c>
      <c r="AG5" s="4"/>
      <c r="AH5" s="30">
        <f>IF(AG5="","",RANK(AG5,AG:AG,0))</f>
      </c>
      <c r="AI5" s="44">
        <f>IF(AG5="","",((RANK(AG5,AG:AG,0))+(FREQUENCY(AH:AH,AH5)))/2)</f>
      </c>
      <c r="AJ5" s="47"/>
      <c r="AK5" s="48">
        <f>IF(ISNA(MATCH(CONCATENATE(AK$2,$A5),'Výsledková listina'!$Q:$Q,0)),"",INDEX('Výsledková listina'!$B:$B,MATCH(CONCATENATE(AK$2,$A5),'Výsledková listina'!$Q:$Q,0),1))</f>
      </c>
      <c r="AL5" s="4"/>
      <c r="AM5" s="30">
        <f>IF(AL5="","",RANK(AL5,AL:AL,0))</f>
      </c>
      <c r="AN5" s="44">
        <f>IF(AL5="","",((RANK(AL5,AL:AL,0))+(FREQUENCY(AM:AM,AM5)))/2)</f>
      </c>
      <c r="AO5" s="47"/>
      <c r="AP5" s="48">
        <f>IF(ISNA(MATCH(CONCATENATE(AP$2,$A5),'Výsledková listina'!$Q:$Q,0)),"",INDEX('Výsledková listina'!$B:$B,MATCH(CONCATENATE(AP$2,$A5),'Výsledková listina'!$Q:$Q,0),1))</f>
      </c>
      <c r="AQ5" s="4"/>
      <c r="AR5" s="30">
        <f>IF(AQ5="","",RANK(AQ5,AQ:AQ,0))</f>
      </c>
      <c r="AS5" s="44">
        <f>IF(AQ5="","",((RANK(AQ5,AQ:AQ,0))+(FREQUENCY(AR:AR,AR5)))/2)</f>
      </c>
      <c r="AT5" s="47"/>
      <c r="AU5" s="48">
        <f>IF(ISNA(MATCH(CONCATENATE(AU$2,$A5),'Výsledková listina'!$Q:$Q,0)),"",INDEX('Výsledková listina'!$B:$B,MATCH(CONCATENATE(AU$2,$A5),'Výsledková listina'!$Q:$Q,0),1))</f>
      </c>
      <c r="AV5" s="4"/>
      <c r="AW5" s="30">
        <f>IF(AV5="","",RANK(AV5,AV:AV,0))</f>
      </c>
      <c r="AX5" s="44">
        <f>IF(AV5="","",((RANK(AV5,AV:AV,0))+(FREQUENCY(AW:AW,AW5)))/2)</f>
      </c>
      <c r="AY5" s="47"/>
      <c r="AZ5" s="48">
        <f>IF(ISNA(MATCH(CONCATENATE(AZ$2,$A5),'Výsledková listina'!$Q:$Q,0)),"",INDEX('Výsledková listina'!$B:$B,MATCH(CONCATENATE(AZ$2,$A5),'Výsledková listina'!$Q:$Q,0),1))</f>
      </c>
      <c r="BA5" s="4"/>
      <c r="BB5" s="30">
        <f>IF(BA5="","",RANK(BA5,BA:BA,0))</f>
      </c>
      <c r="BC5" s="44">
        <f>IF(BA5="","",((RANK(BA5,BA:BA,0))+(FREQUENCY(BB:BB,BB5)))/2)</f>
      </c>
      <c r="BD5" s="47"/>
      <c r="BE5" s="48">
        <f>IF(ISNA(MATCH(CONCATENATE(BE$2,$A5),'Výsledková listina'!$Q:$Q,0)),"",INDEX('Výsledková listina'!$B:$B,MATCH(CONCATENATE(BE$2,$A5),'Výsledková listina'!$Q:$Q,0),1))</f>
      </c>
      <c r="BF5" s="4"/>
      <c r="BG5" s="30">
        <f>IF(BF5="","",RANK(BF5,BF:BF,0))</f>
      </c>
      <c r="BH5" s="44">
        <f>IF(BF5="","",((RANK(BF5,BF:BF,0))+(FREQUENCY(BG:BG,BG5)))/2)</f>
      </c>
      <c r="BI5" s="47"/>
      <c r="BJ5" s="48">
        <f>IF(ISNA(MATCH(CONCATENATE(BJ$2,$A5),'Výsledková listina'!$Q:$Q,0)),"",INDEX('Výsledková listina'!$B:$B,MATCH(CONCATENATE(BJ$2,$A5),'Výsledková listina'!$Q:$Q,0),1))</f>
      </c>
      <c r="BK5" s="4"/>
      <c r="BL5" s="30">
        <f>IF(BK5="","",RANK(BK5,BK:BK,0))</f>
      </c>
      <c r="BM5" s="44">
        <f>IF(BK5="","",((RANK(BK5,BK:BK,0))+(FREQUENCY(BL:BL,BL5)))/2)</f>
      </c>
      <c r="BN5" s="47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</row>
    <row r="6" spans="1:174" s="8" customFormat="1" ht="34.5" customHeight="1">
      <c r="A6" s="5">
        <v>3</v>
      </c>
      <c r="B6" s="69" t="s">
        <v>91</v>
      </c>
      <c r="C6" s="4">
        <v>48050</v>
      </c>
      <c r="D6" s="30">
        <f>IF(C6="","",RANK(C6,C:C,0))</f>
        <v>4</v>
      </c>
      <c r="E6" s="44">
        <f>IF(C6="","",((RANK(C6,C:C,0))+(FREQUENCY(D:D,D6)))/2)</f>
        <v>4</v>
      </c>
      <c r="F6" s="47"/>
      <c r="G6" s="69" t="s">
        <v>96</v>
      </c>
      <c r="H6" s="4">
        <v>25600</v>
      </c>
      <c r="I6" s="30">
        <f>IF(H6="","",RANK(H6,H:H,0))</f>
        <v>3</v>
      </c>
      <c r="J6" s="44">
        <f>IF(H6="","",((RANK(H6,H:H,0))+(FREQUENCY(I:I,I6)))/2)</f>
        <v>3</v>
      </c>
      <c r="K6" s="47"/>
      <c r="L6" s="69" t="s">
        <v>100</v>
      </c>
      <c r="M6" s="4">
        <v>23300</v>
      </c>
      <c r="N6" s="30">
        <f>IF(M6="","",RANK(M6,M:M,0))</f>
        <v>2</v>
      </c>
      <c r="O6" s="44">
        <f>IF(M6="","",((RANK(M6,M:M,0))+(FREQUENCY(N:N,N6)))/2)</f>
        <v>2</v>
      </c>
      <c r="P6" s="47"/>
      <c r="Q6" s="69" t="s">
        <v>104</v>
      </c>
      <c r="R6" s="4">
        <v>13850</v>
      </c>
      <c r="S6" s="30">
        <f>IF(R6="","",RANK(R6,R:R,0))</f>
        <v>3</v>
      </c>
      <c r="T6" s="44">
        <f>IF(R6="","",((RANK(R6,R:R,0))+(FREQUENCY(S:S,S6)))/2)</f>
        <v>3</v>
      </c>
      <c r="U6" s="47"/>
      <c r="V6" s="69" t="s">
        <v>108</v>
      </c>
      <c r="W6" s="4">
        <v>20300</v>
      </c>
      <c r="X6" s="30">
        <f>IF(W6="","",RANK(W6,W:W,0))</f>
        <v>1</v>
      </c>
      <c r="Y6" s="44">
        <f>IF(W6="","",((RANK(W6,W:W,0))+(FREQUENCY(X:X,X6)))/2)</f>
        <v>1</v>
      </c>
      <c r="Z6" s="47"/>
      <c r="AA6" s="48"/>
      <c r="AB6" s="4">
        <v>0</v>
      </c>
      <c r="AC6" s="30">
        <f>IF(AB6="","",RANK(AB6,AB:AB,0))</f>
        <v>1</v>
      </c>
      <c r="AD6" s="44">
        <f>IF(AB6="","",((RANK(AB6,AB:AB,0))+(FREQUENCY(AC:AC,AC6)))/2)</f>
        <v>3</v>
      </c>
      <c r="AE6" s="47"/>
      <c r="AF6" s="48">
        <f>IF(ISNA(MATCH(CONCATENATE(AF$2,$A6),'Výsledková listina'!$Q:$Q,0)),"",INDEX('Výsledková listina'!$B:$B,MATCH(CONCATENATE(AF$2,$A6),'Výsledková listina'!$Q:$Q,0),1))</f>
      </c>
      <c r="AG6" s="4"/>
      <c r="AH6" s="30">
        <f>IF(AG6="","",RANK(AG6,AG:AG,0))</f>
      </c>
      <c r="AI6" s="44">
        <f>IF(AG6="","",((RANK(AG6,AG:AG,0))+(FREQUENCY(AH:AH,AH6)))/2)</f>
      </c>
      <c r="AJ6" s="47"/>
      <c r="AK6" s="48">
        <f>IF(ISNA(MATCH(CONCATENATE(AK$2,$A6),'Výsledková listina'!$Q:$Q,0)),"",INDEX('Výsledková listina'!$B:$B,MATCH(CONCATENATE(AK$2,$A6),'Výsledková listina'!$Q:$Q,0),1))</f>
      </c>
      <c r="AL6" s="4"/>
      <c r="AM6" s="30">
        <f>IF(AL6="","",RANK(AL6,AL:AL,0))</f>
      </c>
      <c r="AN6" s="44">
        <f>IF(AL6="","",((RANK(AL6,AL:AL,0))+(FREQUENCY(AM:AM,AM6)))/2)</f>
      </c>
      <c r="AO6" s="47"/>
      <c r="AP6" s="48">
        <f>IF(ISNA(MATCH(CONCATENATE(AP$2,$A6),'Výsledková listina'!$Q:$Q,0)),"",INDEX('Výsledková listina'!$B:$B,MATCH(CONCATENATE(AP$2,$A6),'Výsledková listina'!$Q:$Q,0),1))</f>
      </c>
      <c r="AQ6" s="4"/>
      <c r="AR6" s="30">
        <f>IF(AQ6="","",RANK(AQ6,AQ:AQ,0))</f>
      </c>
      <c r="AS6" s="44">
        <f>IF(AQ6="","",((RANK(AQ6,AQ:AQ,0))+(FREQUENCY(AR:AR,AR6)))/2)</f>
      </c>
      <c r="AT6" s="47"/>
      <c r="AU6" s="48">
        <f>IF(ISNA(MATCH(CONCATENATE(AU$2,$A6),'Výsledková listina'!$Q:$Q,0)),"",INDEX('Výsledková listina'!$B:$B,MATCH(CONCATENATE(AU$2,$A6),'Výsledková listina'!$Q:$Q,0),1))</f>
      </c>
      <c r="AV6" s="4"/>
      <c r="AW6" s="30">
        <f>IF(AV6="","",RANK(AV6,AV:AV,0))</f>
      </c>
      <c r="AX6" s="44">
        <f>IF(AV6="","",((RANK(AV6,AV:AV,0))+(FREQUENCY(AW:AW,AW6)))/2)</f>
      </c>
      <c r="AY6" s="47"/>
      <c r="AZ6" s="48">
        <f>IF(ISNA(MATCH(CONCATENATE(AZ$2,$A6),'Výsledková listina'!$Q:$Q,0)),"",INDEX('Výsledková listina'!$B:$B,MATCH(CONCATENATE(AZ$2,$A6),'Výsledková listina'!$Q:$Q,0),1))</f>
      </c>
      <c r="BA6" s="4"/>
      <c r="BB6" s="30">
        <f>IF(BA6="","",RANK(BA6,BA:BA,0))</f>
      </c>
      <c r="BC6" s="44">
        <f>IF(BA6="","",((RANK(BA6,BA:BA,0))+(FREQUENCY(BB:BB,BB6)))/2)</f>
      </c>
      <c r="BD6" s="47"/>
      <c r="BE6" s="48">
        <f>IF(ISNA(MATCH(CONCATENATE(BE$2,$A6),'Výsledková listina'!$Q:$Q,0)),"",INDEX('Výsledková listina'!$B:$B,MATCH(CONCATENATE(BE$2,$A6),'Výsledková listina'!$Q:$Q,0),1))</f>
      </c>
      <c r="BF6" s="4"/>
      <c r="BG6" s="30">
        <f>IF(BF6="","",RANK(BF6,BF:BF,0))</f>
      </c>
      <c r="BH6" s="44">
        <f>IF(BF6="","",((RANK(BF6,BF:BF,0))+(FREQUENCY(BG:BG,BG6)))/2)</f>
      </c>
      <c r="BI6" s="47"/>
      <c r="BJ6" s="48">
        <f>IF(ISNA(MATCH(CONCATENATE(BJ$2,$A6),'Výsledková listina'!$Q:$Q,0)),"",INDEX('Výsledková listina'!$B:$B,MATCH(CONCATENATE(BJ$2,$A6),'Výsledková listina'!$Q:$Q,0),1))</f>
      </c>
      <c r="BK6" s="4"/>
      <c r="BL6" s="30">
        <f>IF(BK6="","",RANK(BK6,BK:BK,0))</f>
      </c>
      <c r="BM6" s="44">
        <f>IF(BK6="","",((RANK(BK6,BK:BK,0))+(FREQUENCY(BL:BL,BL6)))/2)</f>
      </c>
      <c r="BN6" s="47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</row>
    <row r="7" spans="1:174" s="8" customFormat="1" ht="34.5" customHeight="1">
      <c r="A7" s="5">
        <v>4</v>
      </c>
      <c r="B7" s="69" t="s">
        <v>92</v>
      </c>
      <c r="C7" s="4">
        <v>27650</v>
      </c>
      <c r="D7" s="30">
        <f>IF(C7="","",RANK(C7,C:C,0))</f>
        <v>5</v>
      </c>
      <c r="E7" s="44">
        <f>IF(C7="","",((RANK(C7,C:C,0))+(FREQUENCY(D:D,D7)))/2)</f>
        <v>5</v>
      </c>
      <c r="F7" s="47"/>
      <c r="G7" s="69" t="s">
        <v>97</v>
      </c>
      <c r="H7" s="4">
        <v>44250</v>
      </c>
      <c r="I7" s="30">
        <f>IF(H7="","",RANK(H7,H:H,0))</f>
        <v>2</v>
      </c>
      <c r="J7" s="44">
        <f>IF(H7="","",((RANK(H7,H:H,0))+(FREQUENCY(I:I,I7)))/2)</f>
        <v>2</v>
      </c>
      <c r="K7" s="47"/>
      <c r="L7" s="69" t="s">
        <v>112</v>
      </c>
      <c r="M7" s="4">
        <v>5500</v>
      </c>
      <c r="N7" s="30">
        <f>IF(M7="","",RANK(M7,M:M,0))</f>
        <v>4</v>
      </c>
      <c r="O7" s="44">
        <f>IF(M7="","",((RANK(M7,M:M,0))+(FREQUENCY(N:N,N7)))/2)</f>
        <v>4</v>
      </c>
      <c r="P7" s="47"/>
      <c r="Q7" s="69" t="s">
        <v>105</v>
      </c>
      <c r="R7" s="4">
        <v>4100</v>
      </c>
      <c r="S7" s="30">
        <f>IF(R7="","",RANK(R7,R:R,0))</f>
        <v>4</v>
      </c>
      <c r="T7" s="44">
        <f>IF(R7="","",((RANK(R7,R:R,0))+(FREQUENCY(S:S,S7)))/2)</f>
        <v>4</v>
      </c>
      <c r="U7" s="47"/>
      <c r="V7" s="69" t="s">
        <v>109</v>
      </c>
      <c r="W7" s="4">
        <v>3700</v>
      </c>
      <c r="X7" s="30">
        <f>IF(W7="","",RANK(W7,W:W,0))</f>
        <v>5</v>
      </c>
      <c r="Y7" s="44">
        <f>IF(W7="","",((RANK(W7,W:W,0))+(FREQUENCY(X:X,X7)))/2)</f>
        <v>5</v>
      </c>
      <c r="Z7" s="47"/>
      <c r="AA7" s="48"/>
      <c r="AB7" s="4">
        <v>0</v>
      </c>
      <c r="AC7" s="30">
        <f>IF(AB7="","",RANK(AB7,AB:AB,0))</f>
        <v>1</v>
      </c>
      <c r="AD7" s="44">
        <f>IF(AB7="","",((RANK(AB7,AB:AB,0))+(FREQUENCY(AC:AC,AC7)))/2)</f>
        <v>3</v>
      </c>
      <c r="AE7" s="47"/>
      <c r="AF7" s="48">
        <f>IF(ISNA(MATCH(CONCATENATE(AF$2,$A7),'Výsledková listina'!$Q:$Q,0)),"",INDEX('Výsledková listina'!$B:$B,MATCH(CONCATENATE(AF$2,$A7),'Výsledková listina'!$Q:$Q,0),1))</f>
      </c>
      <c r="AG7" s="4"/>
      <c r="AH7" s="30">
        <f>IF(AG7="","",RANK(AG7,AG:AG,0))</f>
      </c>
      <c r="AI7" s="44">
        <f>IF(AG7="","",((RANK(AG7,AG:AG,0))+(FREQUENCY(AH:AH,AH7)))/2)</f>
      </c>
      <c r="AJ7" s="47"/>
      <c r="AK7" s="48">
        <f>IF(ISNA(MATCH(CONCATENATE(AK$2,$A7),'Výsledková listina'!$Q:$Q,0)),"",INDEX('Výsledková listina'!$B:$B,MATCH(CONCATENATE(AK$2,$A7),'Výsledková listina'!$Q:$Q,0),1))</f>
      </c>
      <c r="AL7" s="4"/>
      <c r="AM7" s="30">
        <f>IF(AL7="","",RANK(AL7,AL:AL,0))</f>
      </c>
      <c r="AN7" s="44">
        <f>IF(AL7="","",((RANK(AL7,AL:AL,0))+(FREQUENCY(AM:AM,AM7)))/2)</f>
      </c>
      <c r="AO7" s="47"/>
      <c r="AP7" s="48">
        <f>IF(ISNA(MATCH(CONCATENATE(AP$2,$A7),'Výsledková listina'!$Q:$Q,0)),"",INDEX('Výsledková listina'!$B:$B,MATCH(CONCATENATE(AP$2,$A7),'Výsledková listina'!$Q:$Q,0),1))</f>
      </c>
      <c r="AQ7" s="4"/>
      <c r="AR7" s="30">
        <f>IF(AQ7="","",RANK(AQ7,AQ:AQ,0))</f>
      </c>
      <c r="AS7" s="44">
        <f>IF(AQ7="","",((RANK(AQ7,AQ:AQ,0))+(FREQUENCY(AR:AR,AR7)))/2)</f>
      </c>
      <c r="AT7" s="47"/>
      <c r="AU7" s="48">
        <f>IF(ISNA(MATCH(CONCATENATE(AU$2,$A7),'Výsledková listina'!$Q:$Q,0)),"",INDEX('Výsledková listina'!$B:$B,MATCH(CONCATENATE(AU$2,$A7),'Výsledková listina'!$Q:$Q,0),1))</f>
      </c>
      <c r="AV7" s="4"/>
      <c r="AW7" s="30">
        <f>IF(AV7="","",RANK(AV7,AV:AV,0))</f>
      </c>
      <c r="AX7" s="44">
        <f>IF(AV7="","",((RANK(AV7,AV:AV,0))+(FREQUENCY(AW:AW,AW7)))/2)</f>
      </c>
      <c r="AY7" s="47"/>
      <c r="AZ7" s="48">
        <f>IF(ISNA(MATCH(CONCATENATE(AZ$2,$A7),'Výsledková listina'!$Q:$Q,0)),"",INDEX('Výsledková listina'!$B:$B,MATCH(CONCATENATE(AZ$2,$A7),'Výsledková listina'!$Q:$Q,0),1))</f>
      </c>
      <c r="BA7" s="4"/>
      <c r="BB7" s="30">
        <f>IF(BA7="","",RANK(BA7,BA:BA,0))</f>
      </c>
      <c r="BC7" s="44">
        <f>IF(BA7="","",((RANK(BA7,BA:BA,0))+(FREQUENCY(BB:BB,BB7)))/2)</f>
      </c>
      <c r="BD7" s="47"/>
      <c r="BE7" s="48">
        <f>IF(ISNA(MATCH(CONCATENATE(BE$2,$A7),'Výsledková listina'!$Q:$Q,0)),"",INDEX('Výsledková listina'!$B:$B,MATCH(CONCATENATE(BE$2,$A7),'Výsledková listina'!$Q:$Q,0),1))</f>
      </c>
      <c r="BF7" s="4"/>
      <c r="BG7" s="30">
        <f>IF(BF7="","",RANK(BF7,BF:BF,0))</f>
      </c>
      <c r="BH7" s="44">
        <f>IF(BF7="","",((RANK(BF7,BF:BF,0))+(FREQUENCY(BG:BG,BG7)))/2)</f>
      </c>
      <c r="BI7" s="47"/>
      <c r="BJ7" s="48">
        <f>IF(ISNA(MATCH(CONCATENATE(BJ$2,$A7),'Výsledková listina'!$Q:$Q,0)),"",INDEX('Výsledková listina'!$B:$B,MATCH(CONCATENATE(BJ$2,$A7),'Výsledková listina'!$Q:$Q,0),1))</f>
      </c>
      <c r="BK7" s="4"/>
      <c r="BL7" s="30">
        <f>IF(BK7="","",RANK(BK7,BK:BK,0))</f>
      </c>
      <c r="BM7" s="44">
        <f>IF(BK7="","",((RANK(BK7,BK:BK,0))+(FREQUENCY(BL:BL,BL7)))/2)</f>
      </c>
      <c r="BN7" s="47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</row>
    <row r="8" spans="1:174" s="8" customFormat="1" ht="34.5" customHeight="1">
      <c r="A8" s="5">
        <v>5</v>
      </c>
      <c r="B8" s="69" t="s">
        <v>93</v>
      </c>
      <c r="C8" s="4">
        <v>63500</v>
      </c>
      <c r="D8" s="30">
        <f>IF(C8="","",RANK(C8,C:C,0))</f>
        <v>3</v>
      </c>
      <c r="E8" s="44">
        <f>IF(C8="","",((RANK(C8,C:C,0))+(FREQUENCY(D:D,D8)))/2)</f>
        <v>3</v>
      </c>
      <c r="F8" s="47"/>
      <c r="G8" s="48"/>
      <c r="H8" s="4">
        <v>0</v>
      </c>
      <c r="I8" s="30">
        <f>IF(H8="","",RANK(H8,H:H,0))</f>
        <v>5</v>
      </c>
      <c r="J8" s="44">
        <f>IF(H8="","",((RANK(H8,H:H,0))+(FREQUENCY(I:I,I8)))/2)</f>
        <v>5</v>
      </c>
      <c r="K8" s="47"/>
      <c r="L8" s="48"/>
      <c r="M8" s="4">
        <v>0</v>
      </c>
      <c r="N8" s="30">
        <f>IF(M8="","",RANK(M8,M:M,0))</f>
        <v>5</v>
      </c>
      <c r="O8" s="44">
        <f>IF(M8="","",((RANK(M8,M:M,0))+(FREQUENCY(N:N,N8)))/2)</f>
        <v>5</v>
      </c>
      <c r="P8" s="47"/>
      <c r="Q8" s="48"/>
      <c r="R8" s="4">
        <v>0</v>
      </c>
      <c r="S8" s="30">
        <f>IF(R8="","",RANK(R8,R:R,0))</f>
        <v>5</v>
      </c>
      <c r="T8" s="44">
        <f>IF(R8="","",((RANK(R8,R:R,0))+(FREQUENCY(S:S,S8)))/2)</f>
        <v>5</v>
      </c>
      <c r="U8" s="47"/>
      <c r="V8" s="69" t="s">
        <v>110</v>
      </c>
      <c r="W8" s="4">
        <v>18600</v>
      </c>
      <c r="X8" s="30">
        <f>IF(W8="","",RANK(W8,W:W,0))</f>
        <v>2</v>
      </c>
      <c r="Y8" s="44">
        <f>IF(W8="","",((RANK(W8,W:W,0))+(FREQUENCY(X:X,X8)))/2)</f>
        <v>2</v>
      </c>
      <c r="Z8" s="47"/>
      <c r="AA8" s="48"/>
      <c r="AB8" s="4">
        <v>0</v>
      </c>
      <c r="AC8" s="30">
        <f>IF(AB8="","",RANK(AB8,AB:AB,0))</f>
        <v>1</v>
      </c>
      <c r="AD8" s="44">
        <f>IF(AB8="","",((RANK(AB8,AB:AB,0))+(FREQUENCY(AC:AC,AC8)))/2)</f>
        <v>3</v>
      </c>
      <c r="AE8" s="47"/>
      <c r="AF8" s="48">
        <f>IF(ISNA(MATCH(CONCATENATE(AF$2,$A8),'Výsledková listina'!$Q:$Q,0)),"",INDEX('Výsledková listina'!$B:$B,MATCH(CONCATENATE(AF$2,$A8),'Výsledková listina'!$Q:$Q,0),1))</f>
      </c>
      <c r="AG8" s="4"/>
      <c r="AH8" s="30">
        <f>IF(AG8="","",RANK(AG8,AG:AG,0))</f>
      </c>
      <c r="AI8" s="44">
        <f>IF(AG8="","",((RANK(AG8,AG:AG,0))+(FREQUENCY(AH:AH,AH8)))/2)</f>
      </c>
      <c r="AJ8" s="47"/>
      <c r="AK8" s="48">
        <f>IF(ISNA(MATCH(CONCATENATE(AK$2,$A8),'Výsledková listina'!$Q:$Q,0)),"",INDEX('Výsledková listina'!$B:$B,MATCH(CONCATENATE(AK$2,$A8),'Výsledková listina'!$Q:$Q,0),1))</f>
      </c>
      <c r="AL8" s="4"/>
      <c r="AM8" s="30">
        <f>IF(AL8="","",RANK(AL8,AL:AL,0))</f>
      </c>
      <c r="AN8" s="44">
        <f>IF(AL8="","",((RANK(AL8,AL:AL,0))+(FREQUENCY(AM:AM,AM8)))/2)</f>
      </c>
      <c r="AO8" s="47"/>
      <c r="AP8" s="48">
        <f>IF(ISNA(MATCH(CONCATENATE(AP$2,$A8),'Výsledková listina'!$Q:$Q,0)),"",INDEX('Výsledková listina'!$B:$B,MATCH(CONCATENATE(AP$2,$A8),'Výsledková listina'!$Q:$Q,0),1))</f>
      </c>
      <c r="AQ8" s="4"/>
      <c r="AR8" s="30">
        <f>IF(AQ8="","",RANK(AQ8,AQ:AQ,0))</f>
      </c>
      <c r="AS8" s="44">
        <f>IF(AQ8="","",((RANK(AQ8,AQ:AQ,0))+(FREQUENCY(AR:AR,AR8)))/2)</f>
      </c>
      <c r="AT8" s="47"/>
      <c r="AU8" s="48">
        <f>IF(ISNA(MATCH(CONCATENATE(AU$2,$A8),'Výsledková listina'!$Q:$Q,0)),"",INDEX('Výsledková listina'!$B:$B,MATCH(CONCATENATE(AU$2,$A8),'Výsledková listina'!$Q:$Q,0),1))</f>
      </c>
      <c r="AV8" s="4"/>
      <c r="AW8" s="30">
        <f>IF(AV8="","",RANK(AV8,AV:AV,0))</f>
      </c>
      <c r="AX8" s="44">
        <f>IF(AV8="","",((RANK(AV8,AV:AV,0))+(FREQUENCY(AW:AW,AW8)))/2)</f>
      </c>
      <c r="AY8" s="47"/>
      <c r="AZ8" s="48">
        <f>IF(ISNA(MATCH(CONCATENATE(AZ$2,$A8),'Výsledková listina'!$Q:$Q,0)),"",INDEX('Výsledková listina'!$B:$B,MATCH(CONCATENATE(AZ$2,$A8),'Výsledková listina'!$Q:$Q,0),1))</f>
      </c>
      <c r="BA8" s="4"/>
      <c r="BB8" s="30">
        <f>IF(BA8="","",RANK(BA8,BA:BA,0))</f>
      </c>
      <c r="BC8" s="44">
        <f>IF(BA8="","",((RANK(BA8,BA:BA,0))+(FREQUENCY(BB:BB,BB8)))/2)</f>
      </c>
      <c r="BD8" s="47"/>
      <c r="BE8" s="48">
        <f>IF(ISNA(MATCH(CONCATENATE(BE$2,$A8),'Výsledková listina'!$Q:$Q,0)),"",INDEX('Výsledková listina'!$B:$B,MATCH(CONCATENATE(BE$2,$A8),'Výsledková listina'!$Q:$Q,0),1))</f>
      </c>
      <c r="BF8" s="4"/>
      <c r="BG8" s="30">
        <f>IF(BF8="","",RANK(BF8,BF:BF,0))</f>
      </c>
      <c r="BH8" s="44">
        <f>IF(BF8="","",((RANK(BF8,BF:BF,0))+(FREQUENCY(BG:BG,BG8)))/2)</f>
      </c>
      <c r="BI8" s="47"/>
      <c r="BJ8" s="48">
        <f>IF(ISNA(MATCH(CONCATENATE(BJ$2,$A8),'Výsledková listina'!$Q:$Q,0)),"",INDEX('Výsledková listina'!$B:$B,MATCH(CONCATENATE(BJ$2,$A8),'Výsledková listina'!$Q:$Q,0),1))</f>
      </c>
      <c r="BK8" s="4"/>
      <c r="BL8" s="30">
        <f>IF(BK8="","",RANK(BK8,BK:BK,0))</f>
      </c>
      <c r="BM8" s="44">
        <f>IF(BK8="","",((RANK(BK8,BK:BK,0))+(FREQUENCY(BL:BL,BL8)))/2)</f>
      </c>
      <c r="BN8" s="47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</row>
    <row r="10" spans="2:62" ht="15.75">
      <c r="B10" s="10"/>
      <c r="G10" s="10"/>
      <c r="L10" s="10"/>
      <c r="Q10" s="10"/>
      <c r="V10" s="10"/>
      <c r="AA10" s="10"/>
      <c r="AF10" s="10"/>
      <c r="AK10" s="10"/>
      <c r="AP10" s="10"/>
      <c r="AU10" s="10"/>
      <c r="AZ10" s="10"/>
      <c r="BE10" s="10"/>
      <c r="BJ10" s="10"/>
    </row>
    <row r="11" ht="15.75">
      <c r="B11" s="13"/>
    </row>
  </sheetData>
  <sheetProtection/>
  <mergeCells count="27">
    <mergeCell ref="AK2:AO2"/>
    <mergeCell ref="AP2:AT2"/>
    <mergeCell ref="L1:P1"/>
    <mergeCell ref="Q1:U1"/>
    <mergeCell ref="Q2:U2"/>
    <mergeCell ref="V2:Z2"/>
    <mergeCell ref="L2:P2"/>
    <mergeCell ref="BE1:BI1"/>
    <mergeCell ref="BJ1:BN1"/>
    <mergeCell ref="BE2:BI2"/>
    <mergeCell ref="BJ2:BN2"/>
    <mergeCell ref="A1:A3"/>
    <mergeCell ref="B1:F1"/>
    <mergeCell ref="B2:F2"/>
    <mergeCell ref="V1:Z1"/>
    <mergeCell ref="G2:K2"/>
    <mergeCell ref="G1:K1"/>
    <mergeCell ref="AU1:AY1"/>
    <mergeCell ref="AP1:AT1"/>
    <mergeCell ref="AZ1:BD1"/>
    <mergeCell ref="AZ2:BD2"/>
    <mergeCell ref="AA1:AE1"/>
    <mergeCell ref="AF1:AJ1"/>
    <mergeCell ref="AK1:AO1"/>
    <mergeCell ref="AU2:AY2"/>
    <mergeCell ref="AA2:AE2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1"/>
  <sheetViews>
    <sheetView showGridLines="0" zoomScale="75" zoomScaleNormal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Y24" sqref="Y24"/>
    </sheetView>
  </sheetViews>
  <sheetFormatPr defaultColWidth="5.25390625" defaultRowHeight="12.75" outlineLevelCol="1"/>
  <cols>
    <col min="1" max="1" width="6.625" style="9" customWidth="1"/>
    <col min="2" max="2" width="37.00390625" style="14" customWidth="1"/>
    <col min="3" max="3" width="15.375" style="11" customWidth="1"/>
    <col min="4" max="4" width="4.00390625" style="27" hidden="1" customWidth="1"/>
    <col min="5" max="5" width="8.00390625" style="6" customWidth="1"/>
    <col min="6" max="6" width="22.00390625" style="6" customWidth="1"/>
    <col min="7" max="7" width="37.00390625" style="14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1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1" customWidth="1"/>
    <col min="29" max="29" width="4.00390625" style="12" hidden="1" customWidth="1"/>
    <col min="30" max="30" width="8.00390625" style="6" customWidth="1"/>
    <col min="31" max="31" width="22.00390625" style="6" customWidth="1"/>
    <col min="32" max="32" width="37.00390625" style="14" customWidth="1" outlineLevel="1"/>
    <col min="33" max="33" width="15.375" style="11" customWidth="1" outlineLevel="1"/>
    <col min="34" max="34" width="4.00390625" style="12" hidden="1" customWidth="1" outlineLevel="1"/>
    <col min="35" max="35" width="8.00390625" style="6" customWidth="1" outlineLevel="1"/>
    <col min="36" max="36" width="22.00390625" style="6" customWidth="1" outlineLevel="1"/>
    <col min="37" max="37" width="37.00390625" style="14" customWidth="1" outlineLevel="1"/>
    <col min="38" max="38" width="15.375" style="11" customWidth="1" outlineLevel="1"/>
    <col min="39" max="39" width="4.00390625" style="12" hidden="1" customWidth="1" outlineLevel="1"/>
    <col min="40" max="40" width="8.00390625" style="6" customWidth="1" outlineLevel="1"/>
    <col min="41" max="41" width="22.00390625" style="6" customWidth="1" outlineLevel="1"/>
    <col min="42" max="42" width="37.00390625" style="14" customWidth="1" outlineLevel="1"/>
    <col min="43" max="43" width="15.375" style="11" customWidth="1" outlineLevel="1"/>
    <col min="44" max="44" width="4.00390625" style="12" hidden="1" customWidth="1" outlineLevel="1"/>
    <col min="45" max="45" width="8.00390625" style="6" customWidth="1" outlineLevel="1"/>
    <col min="46" max="46" width="22.00390625" style="6" customWidth="1" outlineLevel="1"/>
    <col min="47" max="47" width="37.00390625" style="14" customWidth="1" outlineLevel="1"/>
    <col min="48" max="48" width="15.375" style="11" customWidth="1" outlineLevel="1"/>
    <col min="49" max="49" width="4.00390625" style="12" hidden="1" customWidth="1" outlineLevel="1"/>
    <col min="50" max="50" width="8.00390625" style="6" customWidth="1" outlineLevel="1"/>
    <col min="51" max="51" width="22.00390625" style="6" customWidth="1" outlineLevel="1"/>
    <col min="52" max="52" width="37.00390625" style="14" customWidth="1" outlineLevel="1"/>
    <col min="53" max="53" width="15.375" style="11" customWidth="1" outlineLevel="1"/>
    <col min="54" max="54" width="4.00390625" style="12" hidden="1" customWidth="1" outlineLevel="1"/>
    <col min="55" max="55" width="8.00390625" style="6" customWidth="1" outlineLevel="1"/>
    <col min="56" max="56" width="22.00390625" style="6" customWidth="1" outlineLevel="1"/>
    <col min="57" max="57" width="37.00390625" style="14" customWidth="1" outlineLevel="1"/>
    <col min="58" max="58" width="15.375" style="11" customWidth="1" outlineLevel="1"/>
    <col min="59" max="59" width="4.00390625" style="12" hidden="1" customWidth="1" outlineLevel="1"/>
    <col min="60" max="60" width="8.00390625" style="6" customWidth="1" outlineLevel="1"/>
    <col min="61" max="61" width="22.00390625" style="6" customWidth="1" outlineLevel="1"/>
    <col min="62" max="62" width="37.00390625" style="14" customWidth="1" outlineLevel="1"/>
    <col min="63" max="63" width="15.375" style="11" customWidth="1" outlineLevel="1"/>
    <col min="64" max="64" width="4.00390625" style="12" hidden="1" customWidth="1" outlineLevel="1"/>
    <col min="65" max="65" width="8.00390625" style="6" customWidth="1" outlineLevel="1"/>
    <col min="66" max="66" width="22.00390625" style="6" customWidth="1" outlineLevel="1"/>
    <col min="67" max="137" width="5.25390625" style="11" customWidth="1"/>
    <col min="138" max="16384" width="5.25390625" style="12" customWidth="1"/>
  </cols>
  <sheetData>
    <row r="1" spans="1:66" ht="16.5" customHeight="1">
      <c r="A1" s="134" t="s">
        <v>13</v>
      </c>
      <c r="B1" s="128" t="s">
        <v>29</v>
      </c>
      <c r="C1" s="129"/>
      <c r="D1" s="129"/>
      <c r="E1" s="129"/>
      <c r="F1" s="130"/>
      <c r="G1" s="128" t="s">
        <v>29</v>
      </c>
      <c r="H1" s="129"/>
      <c r="I1" s="129"/>
      <c r="J1" s="129"/>
      <c r="K1" s="130"/>
      <c r="L1" s="128" t="s">
        <v>29</v>
      </c>
      <c r="M1" s="129"/>
      <c r="N1" s="129"/>
      <c r="O1" s="129"/>
      <c r="P1" s="130"/>
      <c r="Q1" s="128" t="s">
        <v>29</v>
      </c>
      <c r="R1" s="129"/>
      <c r="S1" s="129"/>
      <c r="T1" s="129"/>
      <c r="U1" s="130"/>
      <c r="V1" s="128" t="s">
        <v>29</v>
      </c>
      <c r="W1" s="129"/>
      <c r="X1" s="129"/>
      <c r="Y1" s="129"/>
      <c r="Z1" s="130"/>
      <c r="AA1" s="128" t="s">
        <v>29</v>
      </c>
      <c r="AB1" s="129"/>
      <c r="AC1" s="129"/>
      <c r="AD1" s="129"/>
      <c r="AE1" s="130"/>
      <c r="AF1" s="128" t="s">
        <v>29</v>
      </c>
      <c r="AG1" s="129"/>
      <c r="AH1" s="129"/>
      <c r="AI1" s="129"/>
      <c r="AJ1" s="130"/>
      <c r="AK1" s="128" t="s">
        <v>29</v>
      </c>
      <c r="AL1" s="129"/>
      <c r="AM1" s="129"/>
      <c r="AN1" s="129"/>
      <c r="AO1" s="130"/>
      <c r="AP1" s="128" t="s">
        <v>29</v>
      </c>
      <c r="AQ1" s="129"/>
      <c r="AR1" s="129"/>
      <c r="AS1" s="129"/>
      <c r="AT1" s="130"/>
      <c r="AU1" s="128" t="s">
        <v>29</v>
      </c>
      <c r="AV1" s="129"/>
      <c r="AW1" s="129"/>
      <c r="AX1" s="129"/>
      <c r="AY1" s="130"/>
      <c r="AZ1" s="128" t="s">
        <v>29</v>
      </c>
      <c r="BA1" s="129"/>
      <c r="BB1" s="129"/>
      <c r="BC1" s="129"/>
      <c r="BD1" s="130"/>
      <c r="BE1" s="128" t="s">
        <v>29</v>
      </c>
      <c r="BF1" s="129"/>
      <c r="BG1" s="129"/>
      <c r="BH1" s="129"/>
      <c r="BI1" s="130"/>
      <c r="BJ1" s="128" t="s">
        <v>29</v>
      </c>
      <c r="BK1" s="129"/>
      <c r="BL1" s="129"/>
      <c r="BM1" s="129"/>
      <c r="BN1" s="130"/>
    </row>
    <row r="2" spans="1:137" s="6" customFormat="1" ht="16.5" customHeight="1" thickBot="1">
      <c r="A2" s="135"/>
      <c r="B2" s="137" t="str">
        <f>'1. závod'!B2:E2</f>
        <v>A</v>
      </c>
      <c r="C2" s="138"/>
      <c r="D2" s="138"/>
      <c r="E2" s="138"/>
      <c r="F2" s="139"/>
      <c r="G2" s="137" t="str">
        <f>IF(ISBLANK('Základní list'!$A12),"",'Základní list'!$A12)</f>
        <v>B</v>
      </c>
      <c r="H2" s="138"/>
      <c r="I2" s="138"/>
      <c r="J2" s="138"/>
      <c r="K2" s="139"/>
      <c r="L2" s="137" t="str">
        <f>IF(ISBLANK('Základní list'!$A13),"",'Základní list'!$A13)</f>
        <v>C</v>
      </c>
      <c r="M2" s="138"/>
      <c r="N2" s="138"/>
      <c r="O2" s="138"/>
      <c r="P2" s="139"/>
      <c r="Q2" s="137" t="str">
        <f>IF(ISBLANK('Základní list'!$A14),"",'Základní list'!$A14)</f>
        <v>D</v>
      </c>
      <c r="R2" s="138"/>
      <c r="S2" s="138"/>
      <c r="T2" s="138"/>
      <c r="U2" s="139"/>
      <c r="V2" s="137" t="str">
        <f>IF(ISBLANK('Základní list'!$A15),"",'Základní list'!$A15)</f>
        <v>E</v>
      </c>
      <c r="W2" s="138"/>
      <c r="X2" s="138"/>
      <c r="Y2" s="138"/>
      <c r="Z2" s="139"/>
      <c r="AA2" s="131" t="str">
        <f>IF(ISBLANK('Základní list'!$A16),"",'Základní list'!$A16)</f>
        <v>F</v>
      </c>
      <c r="AB2" s="132"/>
      <c r="AC2" s="132"/>
      <c r="AD2" s="132"/>
      <c r="AE2" s="133"/>
      <c r="AF2" s="131" t="str">
        <f>IF(ISBLANK('Základní list'!$A17),"",'Základní list'!$A17)</f>
        <v>G</v>
      </c>
      <c r="AG2" s="132"/>
      <c r="AH2" s="132"/>
      <c r="AI2" s="132"/>
      <c r="AJ2" s="133"/>
      <c r="AK2" s="131" t="str">
        <f>IF(ISBLANK('Základní list'!$A18),"",'Základní list'!$A18)</f>
        <v>H</v>
      </c>
      <c r="AL2" s="132"/>
      <c r="AM2" s="132"/>
      <c r="AN2" s="132"/>
      <c r="AO2" s="133"/>
      <c r="AP2" s="131" t="str">
        <f>IF(ISBLANK('Základní list'!$A19),"",'Základní list'!$A19)</f>
        <v>I</v>
      </c>
      <c r="AQ2" s="132"/>
      <c r="AR2" s="132"/>
      <c r="AS2" s="132"/>
      <c r="AT2" s="133"/>
      <c r="AU2" s="131" t="str">
        <f>IF(ISBLANK('Základní list'!$A20),"",'Základní list'!$A20)</f>
        <v>J</v>
      </c>
      <c r="AV2" s="132"/>
      <c r="AW2" s="132"/>
      <c r="AX2" s="132"/>
      <c r="AY2" s="133"/>
      <c r="AZ2" s="131" t="str">
        <f>IF(ISBLANK('Základní list'!$A21),"",'Základní list'!$A21)</f>
        <v>K</v>
      </c>
      <c r="BA2" s="132"/>
      <c r="BB2" s="132"/>
      <c r="BC2" s="132"/>
      <c r="BD2" s="133"/>
      <c r="BE2" s="131" t="str">
        <f>IF(ISBLANK('Základní list'!$A22),"",'Základní list'!$A22)</f>
        <v>L</v>
      </c>
      <c r="BF2" s="132"/>
      <c r="BG2" s="132"/>
      <c r="BH2" s="132"/>
      <c r="BI2" s="133"/>
      <c r="BJ2" s="131" t="str">
        <f>IF(ISBLANK('Základní list'!$A23),"",'Základní list'!$A23)</f>
        <v>M</v>
      </c>
      <c r="BK2" s="132"/>
      <c r="BL2" s="132"/>
      <c r="BM2" s="132"/>
      <c r="BN2" s="133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</row>
    <row r="3" spans="1:137" s="7" customFormat="1" ht="25.5" customHeight="1" thickBot="1">
      <c r="A3" s="136"/>
      <c r="B3" s="1" t="s">
        <v>14</v>
      </c>
      <c r="C3" s="2" t="s">
        <v>15</v>
      </c>
      <c r="D3" s="29" t="s">
        <v>28</v>
      </c>
      <c r="E3" s="43" t="s">
        <v>16</v>
      </c>
      <c r="F3" s="55" t="s">
        <v>53</v>
      </c>
      <c r="G3" s="1" t="s">
        <v>14</v>
      </c>
      <c r="H3" s="2" t="s">
        <v>15</v>
      </c>
      <c r="I3" s="29" t="s">
        <v>28</v>
      </c>
      <c r="J3" s="43" t="s">
        <v>16</v>
      </c>
      <c r="K3" s="55" t="s">
        <v>53</v>
      </c>
      <c r="L3" s="1" t="s">
        <v>14</v>
      </c>
      <c r="M3" s="2" t="s">
        <v>15</v>
      </c>
      <c r="N3" s="29" t="s">
        <v>28</v>
      </c>
      <c r="O3" s="43" t="s">
        <v>16</v>
      </c>
      <c r="P3" s="55" t="s">
        <v>53</v>
      </c>
      <c r="Q3" s="1" t="s">
        <v>14</v>
      </c>
      <c r="R3" s="2" t="s">
        <v>15</v>
      </c>
      <c r="S3" s="29" t="s">
        <v>28</v>
      </c>
      <c r="T3" s="43" t="s">
        <v>16</v>
      </c>
      <c r="U3" s="55" t="s">
        <v>53</v>
      </c>
      <c r="V3" s="1" t="s">
        <v>14</v>
      </c>
      <c r="W3" s="2" t="s">
        <v>15</v>
      </c>
      <c r="X3" s="29" t="s">
        <v>28</v>
      </c>
      <c r="Y3" s="43" t="s">
        <v>16</v>
      </c>
      <c r="Z3" s="55" t="s">
        <v>53</v>
      </c>
      <c r="AA3" s="1" t="s">
        <v>14</v>
      </c>
      <c r="AB3" s="2" t="s">
        <v>15</v>
      </c>
      <c r="AC3" s="29" t="s">
        <v>28</v>
      </c>
      <c r="AD3" s="43" t="s">
        <v>16</v>
      </c>
      <c r="AE3" s="55" t="s">
        <v>53</v>
      </c>
      <c r="AF3" s="1" t="s">
        <v>14</v>
      </c>
      <c r="AG3" s="2" t="s">
        <v>15</v>
      </c>
      <c r="AH3" s="29" t="s">
        <v>28</v>
      </c>
      <c r="AI3" s="43" t="s">
        <v>16</v>
      </c>
      <c r="AJ3" s="55" t="s">
        <v>53</v>
      </c>
      <c r="AK3" s="1" t="s">
        <v>14</v>
      </c>
      <c r="AL3" s="2" t="s">
        <v>15</v>
      </c>
      <c r="AM3" s="29" t="s">
        <v>28</v>
      </c>
      <c r="AN3" s="43" t="s">
        <v>16</v>
      </c>
      <c r="AO3" s="55" t="s">
        <v>53</v>
      </c>
      <c r="AP3" s="1" t="s">
        <v>14</v>
      </c>
      <c r="AQ3" s="2" t="s">
        <v>15</v>
      </c>
      <c r="AR3" s="29" t="s">
        <v>28</v>
      </c>
      <c r="AS3" s="43" t="s">
        <v>16</v>
      </c>
      <c r="AT3" s="55" t="s">
        <v>53</v>
      </c>
      <c r="AU3" s="1" t="s">
        <v>14</v>
      </c>
      <c r="AV3" s="2" t="s">
        <v>15</v>
      </c>
      <c r="AW3" s="29" t="s">
        <v>28</v>
      </c>
      <c r="AX3" s="43" t="s">
        <v>16</v>
      </c>
      <c r="AY3" s="55" t="s">
        <v>53</v>
      </c>
      <c r="AZ3" s="1" t="s">
        <v>14</v>
      </c>
      <c r="BA3" s="2" t="s">
        <v>15</v>
      </c>
      <c r="BB3" s="29" t="s">
        <v>28</v>
      </c>
      <c r="BC3" s="43" t="s">
        <v>16</v>
      </c>
      <c r="BD3" s="55" t="s">
        <v>53</v>
      </c>
      <c r="BE3" s="1" t="s">
        <v>14</v>
      </c>
      <c r="BF3" s="2" t="s">
        <v>15</v>
      </c>
      <c r="BG3" s="29" t="s">
        <v>28</v>
      </c>
      <c r="BH3" s="43" t="s">
        <v>16</v>
      </c>
      <c r="BI3" s="55" t="s">
        <v>53</v>
      </c>
      <c r="BJ3" s="1" t="s">
        <v>14</v>
      </c>
      <c r="BK3" s="2" t="s">
        <v>15</v>
      </c>
      <c r="BL3" s="29" t="s">
        <v>28</v>
      </c>
      <c r="BM3" s="43" t="s">
        <v>16</v>
      </c>
      <c r="BN3" s="55" t="s">
        <v>53</v>
      </c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</row>
    <row r="4" spans="1:137" s="8" customFormat="1" ht="34.5" customHeight="1">
      <c r="A4" s="3">
        <v>1</v>
      </c>
      <c r="B4" s="69" t="s">
        <v>89</v>
      </c>
      <c r="C4" s="4">
        <v>18700</v>
      </c>
      <c r="D4" s="30">
        <f>IF(C4="","",RANK(C4,C:C,0))</f>
        <v>2</v>
      </c>
      <c r="E4" s="56">
        <f>IF(C4="","",((RANK(C4,C:C,0))+(FREQUENCY(D:D,D4)))/2)</f>
        <v>2</v>
      </c>
      <c r="F4" s="49"/>
      <c r="G4" s="69" t="s">
        <v>94</v>
      </c>
      <c r="H4" s="4">
        <v>4100</v>
      </c>
      <c r="I4" s="30">
        <f>IF(H4="","",RANK(H4,H:H,0))</f>
        <v>4</v>
      </c>
      <c r="J4" s="56">
        <f>IF(H4="","",((RANK(H4,H:H,0))+(FREQUENCY(I:I,I4)))/2)</f>
        <v>4</v>
      </c>
      <c r="K4" s="49"/>
      <c r="L4" s="69" t="s">
        <v>98</v>
      </c>
      <c r="M4" s="4">
        <v>6300</v>
      </c>
      <c r="N4" s="30">
        <f>IF(M4="","",RANK(M4,M:M,0))</f>
        <v>3</v>
      </c>
      <c r="O4" s="56">
        <f>IF(M4="","",((RANK(M4,M:M,0))+(FREQUENCY(N:N,N4)))/2)</f>
        <v>3</v>
      </c>
      <c r="P4" s="49"/>
      <c r="Q4" s="69" t="s">
        <v>102</v>
      </c>
      <c r="R4" s="4">
        <v>28950</v>
      </c>
      <c r="S4" s="30">
        <f>IF(R4="","",RANK(R4,R:R,0))</f>
        <v>1</v>
      </c>
      <c r="T4" s="56">
        <f>IF(R4="","",((RANK(R4,R:R,0))+(FREQUENCY(S:S,S4)))/2)</f>
        <v>1</v>
      </c>
      <c r="U4" s="49"/>
      <c r="V4" s="69" t="s">
        <v>106</v>
      </c>
      <c r="W4" s="4">
        <v>6850</v>
      </c>
      <c r="X4" s="30">
        <f>IF(W4="","",RANK(W4,W:W,0))</f>
        <v>4</v>
      </c>
      <c r="Y4" s="56">
        <f>IF(W4="","",((RANK(W4,W:W,0))+(FREQUENCY(X:X,X4)))/2)</f>
        <v>4</v>
      </c>
      <c r="Z4" s="49"/>
      <c r="AA4" s="48"/>
      <c r="AB4" s="4">
        <v>0</v>
      </c>
      <c r="AC4" s="30">
        <f>IF(AB4="","",RANK(AB4,AB:AB,0))</f>
        <v>1</v>
      </c>
      <c r="AD4" s="56">
        <f>IF(AB4="","",((RANK(AB4,AB:AB,0))+(FREQUENCY(AC:AC,AC4)))/2)</f>
        <v>3</v>
      </c>
      <c r="AE4" s="49"/>
      <c r="AF4" s="48">
        <f>IF(ISNA(MATCH(CONCATENATE(AF$2,$A4),'Výsledková listina'!$R:$R,0)),"",INDEX('Výsledková listina'!$B:$B,MATCH(CONCATENATE(AF$2,$A4),'Výsledková listina'!$R:$R,0),1))</f>
      </c>
      <c r="AG4" s="4"/>
      <c r="AH4" s="30">
        <f>IF(AG4="","",RANK(AG4,AG:AG,0))</f>
      </c>
      <c r="AI4" s="56">
        <f>IF(AG4="","",((RANK(AG4,AG:AG,0))+(FREQUENCY(AH:AH,AH4)))/2)</f>
      </c>
      <c r="AJ4" s="49"/>
      <c r="AK4" s="48">
        <f>IF(ISNA(MATCH(CONCATENATE(AK$2,$A4),'Výsledková listina'!$R:$R,0)),"",INDEX('Výsledková listina'!$B:$B,MATCH(CONCATENATE(AK$2,$A4),'Výsledková listina'!$R:$R,0),1))</f>
      </c>
      <c r="AL4" s="4"/>
      <c r="AM4" s="30">
        <f>IF(AL4="","",RANK(AL4,AL:AL,0))</f>
      </c>
      <c r="AN4" s="56">
        <f>IF(AL4="","",((RANK(AL4,AL:AL,0))+(FREQUENCY(AM:AM,AM4)))/2)</f>
      </c>
      <c r="AO4" s="49"/>
      <c r="AP4" s="48">
        <f>IF(ISNA(MATCH(CONCATENATE(AP$2,$A4),'Výsledková listina'!$R:$R,0)),"",INDEX('Výsledková listina'!$B:$B,MATCH(CONCATENATE(AP$2,$A4),'Výsledková listina'!$R:$R,0),1))</f>
      </c>
      <c r="AQ4" s="4"/>
      <c r="AR4" s="30">
        <f>IF(AQ4="","",RANK(AQ4,AQ:AQ,0))</f>
      </c>
      <c r="AS4" s="56">
        <f>IF(AQ4="","",((RANK(AQ4,AQ:AQ,0))+(FREQUENCY(AR:AR,AR4)))/2)</f>
      </c>
      <c r="AT4" s="49"/>
      <c r="AU4" s="48">
        <f>IF(ISNA(MATCH(CONCATENATE(AU$2,$A4),'Výsledková listina'!$R:$R,0)),"",INDEX('Výsledková listina'!$B:$B,MATCH(CONCATENATE(AU$2,$A4),'Výsledková listina'!$R:$R,0),1))</f>
      </c>
      <c r="AV4" s="4"/>
      <c r="AW4" s="30">
        <f>IF(AV4="","",RANK(AV4,AV:AV,0))</f>
      </c>
      <c r="AX4" s="56">
        <f>IF(AV4="","",((RANK(AV4,AV:AV,0))+(FREQUENCY(AW:AW,AW4)))/2)</f>
      </c>
      <c r="AY4" s="49"/>
      <c r="AZ4" s="48">
        <f>IF(ISNA(MATCH(CONCATENATE(AZ$2,$A4),'Výsledková listina'!$R:$R,0)),"",INDEX('Výsledková listina'!$B:$B,MATCH(CONCATENATE(AZ$2,$A4),'Výsledková listina'!$R:$R,0),1))</f>
      </c>
      <c r="BA4" s="4"/>
      <c r="BB4" s="30">
        <f>IF(BA4="","",RANK(BA4,BA:BA,0))</f>
      </c>
      <c r="BC4" s="56">
        <f>IF(BA4="","",((RANK(BA4,BA:BA,0))+(FREQUENCY(BB:BB,BB4)))/2)</f>
      </c>
      <c r="BD4" s="49"/>
      <c r="BE4" s="48">
        <f>IF(ISNA(MATCH(CONCATENATE(BE$2,$A4),'Výsledková listina'!$R:$R,0)),"",INDEX('Výsledková listina'!$B:$B,MATCH(CONCATENATE(BE$2,$A4),'Výsledková listina'!$R:$R,0),1))</f>
      </c>
      <c r="BF4" s="4"/>
      <c r="BG4" s="30">
        <f>IF(BF4="","",RANK(BF4,BF:BF,0))</f>
      </c>
      <c r="BH4" s="56">
        <f>IF(BF4="","",((RANK(BF4,BF:BF,0))+(FREQUENCY(BG:BG,BG4)))/2)</f>
      </c>
      <c r="BI4" s="49"/>
      <c r="BJ4" s="48">
        <f>IF(ISNA(MATCH(CONCATENATE(BJ$2,$A4),'Výsledková listina'!$R:$R,0)),"",INDEX('Výsledková listina'!$B:$B,MATCH(CONCATENATE(BJ$2,$A4),'Výsledková listina'!$R:$R,0),1))</f>
      </c>
      <c r="BK4" s="4"/>
      <c r="BL4" s="30">
        <f>IF(BK4="","",RANK(BK4,BK:BK,0))</f>
      </c>
      <c r="BM4" s="56">
        <f>IF(BK4="","",((RANK(BK4,BK:BK,0))+(FREQUENCY(BL:BL,BL4)))/2)</f>
      </c>
      <c r="BN4" s="49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8" customFormat="1" ht="34.5" customHeight="1">
      <c r="A5" s="5">
        <v>2</v>
      </c>
      <c r="B5" s="69" t="s">
        <v>90</v>
      </c>
      <c r="C5" s="4">
        <v>29000</v>
      </c>
      <c r="D5" s="30">
        <f>IF(C5="","",RANK(C5,C:C,0))</f>
        <v>1</v>
      </c>
      <c r="E5" s="56">
        <f>IF(C5="","",((RANK(C5,C:C,0))+(FREQUENCY(D:D,D5)))/2)</f>
        <v>1</v>
      </c>
      <c r="F5" s="49"/>
      <c r="G5" s="69" t="s">
        <v>95</v>
      </c>
      <c r="H5" s="4">
        <v>23500</v>
      </c>
      <c r="I5" s="30">
        <f>IF(H5="","",RANK(H5,H:H,0))</f>
        <v>2</v>
      </c>
      <c r="J5" s="56">
        <f>IF(H5="","",((RANK(H5,H:H,0))+(FREQUENCY(I:I,I5)))/2)</f>
        <v>2</v>
      </c>
      <c r="K5" s="49"/>
      <c r="L5" s="69" t="s">
        <v>99</v>
      </c>
      <c r="M5" s="4">
        <v>19000</v>
      </c>
      <c r="N5" s="30">
        <f>IF(M5="","",RANK(M5,M:M,0))</f>
        <v>1</v>
      </c>
      <c r="O5" s="56">
        <f>IF(M5="","",((RANK(M5,M:M,0))+(FREQUENCY(N:N,N5)))/2)</f>
        <v>1</v>
      </c>
      <c r="P5" s="49"/>
      <c r="Q5" s="69" t="s">
        <v>103</v>
      </c>
      <c r="R5" s="4">
        <v>15400</v>
      </c>
      <c r="S5" s="30">
        <f>IF(R5="","",RANK(R5,R:R,0))</f>
        <v>2</v>
      </c>
      <c r="T5" s="56">
        <f>IF(R5="","",((RANK(R5,R:R,0))+(FREQUENCY(S:S,S5)))/2)</f>
        <v>2</v>
      </c>
      <c r="U5" s="49"/>
      <c r="V5" s="69" t="s">
        <v>107</v>
      </c>
      <c r="W5" s="4">
        <v>3650</v>
      </c>
      <c r="X5" s="30">
        <f>IF(W5="","",RANK(W5,W:W,0))</f>
        <v>5</v>
      </c>
      <c r="Y5" s="56">
        <f>IF(W5="","",((RANK(W5,W:W,0))+(FREQUENCY(X:X,X5)))/2)</f>
        <v>5</v>
      </c>
      <c r="Z5" s="49"/>
      <c r="AA5" s="48"/>
      <c r="AB5" s="4">
        <v>0</v>
      </c>
      <c r="AC5" s="30">
        <f>IF(AB5="","",RANK(AB5,AB:AB,0))</f>
        <v>1</v>
      </c>
      <c r="AD5" s="56">
        <f>IF(AB5="","",((RANK(AB5,AB:AB,0))+(FREQUENCY(AC:AC,AC5)))/2)</f>
        <v>3</v>
      </c>
      <c r="AE5" s="49"/>
      <c r="AF5" s="48">
        <f>IF(ISNA(MATCH(CONCATENATE(AF$2,$A5),'Výsledková listina'!$R:$R,0)),"",INDEX('Výsledková listina'!$B:$B,MATCH(CONCATENATE(AF$2,$A5),'Výsledková listina'!$R:$R,0),1))</f>
      </c>
      <c r="AG5" s="4"/>
      <c r="AH5" s="30">
        <f>IF(AG5="","",RANK(AG5,AG:AG,0))</f>
      </c>
      <c r="AI5" s="56">
        <f>IF(AG5="","",((RANK(AG5,AG:AG,0))+(FREQUENCY(AH:AH,AH5)))/2)</f>
      </c>
      <c r="AJ5" s="49"/>
      <c r="AK5" s="48">
        <f>IF(ISNA(MATCH(CONCATENATE(AK$2,$A5),'Výsledková listina'!$R:$R,0)),"",INDEX('Výsledková listina'!$B:$B,MATCH(CONCATENATE(AK$2,$A5),'Výsledková listina'!$R:$R,0),1))</f>
      </c>
      <c r="AL5" s="4"/>
      <c r="AM5" s="30">
        <f>IF(AL5="","",RANK(AL5,AL:AL,0))</f>
      </c>
      <c r="AN5" s="56">
        <f>IF(AL5="","",((RANK(AL5,AL:AL,0))+(FREQUENCY(AM:AM,AM5)))/2)</f>
      </c>
      <c r="AO5" s="49"/>
      <c r="AP5" s="48">
        <f>IF(ISNA(MATCH(CONCATENATE(AP$2,$A5),'Výsledková listina'!$R:$R,0)),"",INDEX('Výsledková listina'!$B:$B,MATCH(CONCATENATE(AP$2,$A5),'Výsledková listina'!$R:$R,0),1))</f>
      </c>
      <c r="AQ5" s="4"/>
      <c r="AR5" s="30">
        <f>IF(AQ5="","",RANK(AQ5,AQ:AQ,0))</f>
      </c>
      <c r="AS5" s="56">
        <f>IF(AQ5="","",((RANK(AQ5,AQ:AQ,0))+(FREQUENCY(AR:AR,AR5)))/2)</f>
      </c>
      <c r="AT5" s="49"/>
      <c r="AU5" s="48">
        <f>IF(ISNA(MATCH(CONCATENATE(AU$2,$A5),'Výsledková listina'!$R:$R,0)),"",INDEX('Výsledková listina'!$B:$B,MATCH(CONCATENATE(AU$2,$A5),'Výsledková listina'!$R:$R,0),1))</f>
      </c>
      <c r="AV5" s="4"/>
      <c r="AW5" s="30">
        <f>IF(AV5="","",RANK(AV5,AV:AV,0))</f>
      </c>
      <c r="AX5" s="56">
        <f>IF(AV5="","",((RANK(AV5,AV:AV,0))+(FREQUENCY(AW:AW,AW5)))/2)</f>
      </c>
      <c r="AY5" s="49"/>
      <c r="AZ5" s="48">
        <f>IF(ISNA(MATCH(CONCATENATE(AZ$2,$A5),'Výsledková listina'!$R:$R,0)),"",INDEX('Výsledková listina'!$B:$B,MATCH(CONCATENATE(AZ$2,$A5),'Výsledková listina'!$R:$R,0),1))</f>
      </c>
      <c r="BA5" s="4"/>
      <c r="BB5" s="30">
        <f>IF(BA5="","",RANK(BA5,BA:BA,0))</f>
      </c>
      <c r="BC5" s="56">
        <f>IF(BA5="","",((RANK(BA5,BA:BA,0))+(FREQUENCY(BB:BB,BB5)))/2)</f>
      </c>
      <c r="BD5" s="49"/>
      <c r="BE5" s="48">
        <f>IF(ISNA(MATCH(CONCATENATE(BE$2,$A5),'Výsledková listina'!$R:$R,0)),"",INDEX('Výsledková listina'!$B:$B,MATCH(CONCATENATE(BE$2,$A5),'Výsledková listina'!$R:$R,0),1))</f>
      </c>
      <c r="BF5" s="4"/>
      <c r="BG5" s="30">
        <f>IF(BF5="","",RANK(BF5,BF:BF,0))</f>
      </c>
      <c r="BH5" s="56">
        <f>IF(BF5="","",((RANK(BF5,BF:BF,0))+(FREQUENCY(BG:BG,BG5)))/2)</f>
      </c>
      <c r="BI5" s="49"/>
      <c r="BJ5" s="48">
        <f>IF(ISNA(MATCH(CONCATENATE(BJ$2,$A5),'Výsledková listina'!$R:$R,0)),"",INDEX('Výsledková listina'!$B:$B,MATCH(CONCATENATE(BJ$2,$A5),'Výsledková listina'!$R:$R,0),1))</f>
      </c>
      <c r="BK5" s="4"/>
      <c r="BL5" s="30">
        <f>IF(BK5="","",RANK(BK5,BK:BK,0))</f>
      </c>
      <c r="BM5" s="56">
        <f>IF(BK5="","",((RANK(BK5,BK:BK,0))+(FREQUENCY(BL:BL,BL5)))/2)</f>
      </c>
      <c r="BN5" s="49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</row>
    <row r="6" spans="1:137" s="8" customFormat="1" ht="34.5" customHeight="1">
      <c r="A6" s="5">
        <v>3</v>
      </c>
      <c r="B6" s="69" t="s">
        <v>91</v>
      </c>
      <c r="C6" s="4">
        <v>12100</v>
      </c>
      <c r="D6" s="30">
        <f>IF(C6="","",RANK(C6,C:C,0))</f>
        <v>5</v>
      </c>
      <c r="E6" s="56">
        <f>IF(C6="","",((RANK(C6,C:C,0))+(FREQUENCY(D:D,D6)))/2)</f>
        <v>5</v>
      </c>
      <c r="F6" s="49"/>
      <c r="G6" s="69" t="s">
        <v>96</v>
      </c>
      <c r="H6" s="4">
        <v>4150</v>
      </c>
      <c r="I6" s="30">
        <f>IF(H6="","",RANK(H6,H:H,0))</f>
        <v>3</v>
      </c>
      <c r="J6" s="56">
        <f>IF(H6="","",((RANK(H6,H:H,0))+(FREQUENCY(I:I,I6)))/2)</f>
        <v>3</v>
      </c>
      <c r="K6" s="49"/>
      <c r="L6" s="69" t="s">
        <v>100</v>
      </c>
      <c r="M6" s="4">
        <v>10550</v>
      </c>
      <c r="N6" s="30">
        <f>IF(M6="","",RANK(M6,M:M,0))</f>
        <v>2</v>
      </c>
      <c r="O6" s="56">
        <f>IF(M6="","",((RANK(M6,M:M,0))+(FREQUENCY(N:N,N6)))/2)</f>
        <v>2</v>
      </c>
      <c r="P6" s="49"/>
      <c r="Q6" s="69" t="s">
        <v>104</v>
      </c>
      <c r="R6" s="4">
        <v>6850</v>
      </c>
      <c r="S6" s="30">
        <f>IF(R6="","",RANK(R6,R:R,0))</f>
        <v>4</v>
      </c>
      <c r="T6" s="56">
        <f>IF(R6="","",((RANK(R6,R:R,0))+(FREQUENCY(S:S,S6)))/2)</f>
        <v>4</v>
      </c>
      <c r="U6" s="49"/>
      <c r="V6" s="69" t="s">
        <v>108</v>
      </c>
      <c r="W6" s="4">
        <v>20000</v>
      </c>
      <c r="X6" s="30">
        <f>IF(W6="","",RANK(W6,W:W,0))</f>
        <v>1</v>
      </c>
      <c r="Y6" s="56">
        <f>IF(W6="","",((RANK(W6,W:W,0))+(FREQUENCY(X:X,X6)))/2)</f>
        <v>1</v>
      </c>
      <c r="Z6" s="49"/>
      <c r="AA6" s="48"/>
      <c r="AB6" s="4">
        <v>0</v>
      </c>
      <c r="AC6" s="30">
        <f>IF(AB6="","",RANK(AB6,AB:AB,0))</f>
        <v>1</v>
      </c>
      <c r="AD6" s="56">
        <f>IF(AB6="","",((RANK(AB6,AB:AB,0))+(FREQUENCY(AC:AC,AC6)))/2)</f>
        <v>3</v>
      </c>
      <c r="AE6" s="49"/>
      <c r="AF6" s="48">
        <f>IF(ISNA(MATCH(CONCATENATE(AF$2,$A6),'Výsledková listina'!$R:$R,0)),"",INDEX('Výsledková listina'!$B:$B,MATCH(CONCATENATE(AF$2,$A6),'Výsledková listina'!$R:$R,0),1))</f>
      </c>
      <c r="AG6" s="4"/>
      <c r="AH6" s="30">
        <f>IF(AG6="","",RANK(AG6,AG:AG,0))</f>
      </c>
      <c r="AI6" s="56">
        <f>IF(AG6="","",((RANK(AG6,AG:AG,0))+(FREQUENCY(AH:AH,AH6)))/2)</f>
      </c>
      <c r="AJ6" s="49"/>
      <c r="AK6" s="48">
        <f>IF(ISNA(MATCH(CONCATENATE(AK$2,$A6),'Výsledková listina'!$R:$R,0)),"",INDEX('Výsledková listina'!$B:$B,MATCH(CONCATENATE(AK$2,$A6),'Výsledková listina'!$R:$R,0),1))</f>
      </c>
      <c r="AL6" s="4"/>
      <c r="AM6" s="30">
        <f>IF(AL6="","",RANK(AL6,AL:AL,0))</f>
      </c>
      <c r="AN6" s="56">
        <f>IF(AL6="","",((RANK(AL6,AL:AL,0))+(FREQUENCY(AM:AM,AM6)))/2)</f>
      </c>
      <c r="AO6" s="49"/>
      <c r="AP6" s="48">
        <f>IF(ISNA(MATCH(CONCATENATE(AP$2,$A6),'Výsledková listina'!$R:$R,0)),"",INDEX('Výsledková listina'!$B:$B,MATCH(CONCATENATE(AP$2,$A6),'Výsledková listina'!$R:$R,0),1))</f>
      </c>
      <c r="AQ6" s="4"/>
      <c r="AR6" s="30">
        <f>IF(AQ6="","",RANK(AQ6,AQ:AQ,0))</f>
      </c>
      <c r="AS6" s="56">
        <f>IF(AQ6="","",((RANK(AQ6,AQ:AQ,0))+(FREQUENCY(AR:AR,AR6)))/2)</f>
      </c>
      <c r="AT6" s="49"/>
      <c r="AU6" s="48">
        <f>IF(ISNA(MATCH(CONCATENATE(AU$2,$A6),'Výsledková listina'!$R:$R,0)),"",INDEX('Výsledková listina'!$B:$B,MATCH(CONCATENATE(AU$2,$A6),'Výsledková listina'!$R:$R,0),1))</f>
      </c>
      <c r="AV6" s="4"/>
      <c r="AW6" s="30">
        <f>IF(AV6="","",RANK(AV6,AV:AV,0))</f>
      </c>
      <c r="AX6" s="56">
        <f>IF(AV6="","",((RANK(AV6,AV:AV,0))+(FREQUENCY(AW:AW,AW6)))/2)</f>
      </c>
      <c r="AY6" s="49"/>
      <c r="AZ6" s="48">
        <f>IF(ISNA(MATCH(CONCATENATE(AZ$2,$A6),'Výsledková listina'!$R:$R,0)),"",INDEX('Výsledková listina'!$B:$B,MATCH(CONCATENATE(AZ$2,$A6),'Výsledková listina'!$R:$R,0),1))</f>
      </c>
      <c r="BA6" s="4"/>
      <c r="BB6" s="30">
        <f>IF(BA6="","",RANK(BA6,BA:BA,0))</f>
      </c>
      <c r="BC6" s="56">
        <f>IF(BA6="","",((RANK(BA6,BA:BA,0))+(FREQUENCY(BB:BB,BB6)))/2)</f>
      </c>
      <c r="BD6" s="49"/>
      <c r="BE6" s="48">
        <f>IF(ISNA(MATCH(CONCATENATE(BE$2,$A6),'Výsledková listina'!$R:$R,0)),"",INDEX('Výsledková listina'!$B:$B,MATCH(CONCATENATE(BE$2,$A6),'Výsledková listina'!$R:$R,0),1))</f>
      </c>
      <c r="BF6" s="4"/>
      <c r="BG6" s="30">
        <f>IF(BF6="","",RANK(BF6,BF:BF,0))</f>
      </c>
      <c r="BH6" s="56">
        <f>IF(BF6="","",((RANK(BF6,BF:BF,0))+(FREQUENCY(BG:BG,BG6)))/2)</f>
      </c>
      <c r="BI6" s="49"/>
      <c r="BJ6" s="48">
        <f>IF(ISNA(MATCH(CONCATENATE(BJ$2,$A6),'Výsledková listina'!$R:$R,0)),"",INDEX('Výsledková listina'!$B:$B,MATCH(CONCATENATE(BJ$2,$A6),'Výsledková listina'!$R:$R,0),1))</f>
      </c>
      <c r="BK6" s="4"/>
      <c r="BL6" s="30">
        <f>IF(BK6="","",RANK(BK6,BK:BK,0))</f>
      </c>
      <c r="BM6" s="56">
        <f>IF(BK6="","",((RANK(BK6,BK:BK,0))+(FREQUENCY(BL:BL,BL6)))/2)</f>
      </c>
      <c r="BN6" s="49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</row>
    <row r="7" spans="1:137" s="8" customFormat="1" ht="34.5" customHeight="1">
      <c r="A7" s="5">
        <v>4</v>
      </c>
      <c r="B7" s="69" t="s">
        <v>92</v>
      </c>
      <c r="C7" s="4">
        <v>15900</v>
      </c>
      <c r="D7" s="30">
        <f>IF(C7="","",RANK(C7,C:C,0))</f>
        <v>4</v>
      </c>
      <c r="E7" s="56">
        <f>IF(C7="","",((RANK(C7,C:C,0))+(FREQUENCY(D:D,D7)))/2)</f>
        <v>4</v>
      </c>
      <c r="F7" s="49"/>
      <c r="G7" s="69" t="s">
        <v>97</v>
      </c>
      <c r="H7" s="4">
        <v>27000</v>
      </c>
      <c r="I7" s="30">
        <f>IF(H7="","",RANK(H7,H:H,0))</f>
        <v>1</v>
      </c>
      <c r="J7" s="56">
        <f>IF(H7="","",((RANK(H7,H:H,0))+(FREQUENCY(I:I,I7)))/2)</f>
        <v>1</v>
      </c>
      <c r="K7" s="49"/>
      <c r="L7" s="69" t="s">
        <v>101</v>
      </c>
      <c r="M7" s="4">
        <v>2250</v>
      </c>
      <c r="N7" s="30">
        <f>IF(M7="","",RANK(M7,M:M,0))</f>
        <v>4</v>
      </c>
      <c r="O7" s="56">
        <f>IF(M7="","",((RANK(M7,M:M,0))+(FREQUENCY(N:N,N7)))/2)</f>
        <v>4</v>
      </c>
      <c r="P7" s="49"/>
      <c r="Q7" s="69" t="s">
        <v>105</v>
      </c>
      <c r="R7" s="4">
        <v>6900</v>
      </c>
      <c r="S7" s="30">
        <f>IF(R7="","",RANK(R7,R:R,0))</f>
        <v>3</v>
      </c>
      <c r="T7" s="56">
        <f>IF(R7="","",((RANK(R7,R:R,0))+(FREQUENCY(S:S,S7)))/2)</f>
        <v>3</v>
      </c>
      <c r="U7" s="49"/>
      <c r="V7" s="69" t="s">
        <v>109</v>
      </c>
      <c r="W7" s="4">
        <v>13050</v>
      </c>
      <c r="X7" s="30">
        <f>IF(W7="","",RANK(W7,W:W,0))</f>
        <v>2</v>
      </c>
      <c r="Y7" s="56">
        <f>IF(W7="","",((RANK(W7,W:W,0))+(FREQUENCY(X:X,X7)))/2)</f>
        <v>2</v>
      </c>
      <c r="Z7" s="49"/>
      <c r="AA7" s="48"/>
      <c r="AB7" s="4">
        <v>0</v>
      </c>
      <c r="AC7" s="30">
        <f>IF(AB7="","",RANK(AB7,AB:AB,0))</f>
        <v>1</v>
      </c>
      <c r="AD7" s="56">
        <f>IF(AB7="","",((RANK(AB7,AB:AB,0))+(FREQUENCY(AC:AC,AC7)))/2)</f>
        <v>3</v>
      </c>
      <c r="AE7" s="49"/>
      <c r="AF7" s="48">
        <f>IF(ISNA(MATCH(CONCATENATE(AF$2,$A7),'Výsledková listina'!$R:$R,0)),"",INDEX('Výsledková listina'!$B:$B,MATCH(CONCATENATE(AF$2,$A7),'Výsledková listina'!$R:$R,0),1))</f>
      </c>
      <c r="AG7" s="4"/>
      <c r="AH7" s="30">
        <f>IF(AG7="","",RANK(AG7,AG:AG,0))</f>
      </c>
      <c r="AI7" s="56">
        <f>IF(AG7="","",((RANK(AG7,AG:AG,0))+(FREQUENCY(AH:AH,AH7)))/2)</f>
      </c>
      <c r="AJ7" s="49"/>
      <c r="AK7" s="48">
        <f>IF(ISNA(MATCH(CONCATENATE(AK$2,$A7),'Výsledková listina'!$R:$R,0)),"",INDEX('Výsledková listina'!$B:$B,MATCH(CONCATENATE(AK$2,$A7),'Výsledková listina'!$R:$R,0),1))</f>
      </c>
      <c r="AL7" s="4"/>
      <c r="AM7" s="30">
        <f>IF(AL7="","",RANK(AL7,AL:AL,0))</f>
      </c>
      <c r="AN7" s="56">
        <f>IF(AL7="","",((RANK(AL7,AL:AL,0))+(FREQUENCY(AM:AM,AM7)))/2)</f>
      </c>
      <c r="AO7" s="49"/>
      <c r="AP7" s="48">
        <f>IF(ISNA(MATCH(CONCATENATE(AP$2,$A7),'Výsledková listina'!$R:$R,0)),"",INDEX('Výsledková listina'!$B:$B,MATCH(CONCATENATE(AP$2,$A7),'Výsledková listina'!$R:$R,0),1))</f>
      </c>
      <c r="AQ7" s="4"/>
      <c r="AR7" s="30">
        <f>IF(AQ7="","",RANK(AQ7,AQ:AQ,0))</f>
      </c>
      <c r="AS7" s="56">
        <f>IF(AQ7="","",((RANK(AQ7,AQ:AQ,0))+(FREQUENCY(AR:AR,AR7)))/2)</f>
      </c>
      <c r="AT7" s="49"/>
      <c r="AU7" s="48">
        <f>IF(ISNA(MATCH(CONCATENATE(AU$2,$A7),'Výsledková listina'!$R:$R,0)),"",INDEX('Výsledková listina'!$B:$B,MATCH(CONCATENATE(AU$2,$A7),'Výsledková listina'!$R:$R,0),1))</f>
      </c>
      <c r="AV7" s="4"/>
      <c r="AW7" s="30">
        <f>IF(AV7="","",RANK(AV7,AV:AV,0))</f>
      </c>
      <c r="AX7" s="56">
        <f>IF(AV7="","",((RANK(AV7,AV:AV,0))+(FREQUENCY(AW:AW,AW7)))/2)</f>
      </c>
      <c r="AY7" s="49"/>
      <c r="AZ7" s="48">
        <f>IF(ISNA(MATCH(CONCATENATE(AZ$2,$A7),'Výsledková listina'!$R:$R,0)),"",INDEX('Výsledková listina'!$B:$B,MATCH(CONCATENATE(AZ$2,$A7),'Výsledková listina'!$R:$R,0),1))</f>
      </c>
      <c r="BA7" s="4"/>
      <c r="BB7" s="30">
        <f>IF(BA7="","",RANK(BA7,BA:BA,0))</f>
      </c>
      <c r="BC7" s="56">
        <f>IF(BA7="","",((RANK(BA7,BA:BA,0))+(FREQUENCY(BB:BB,BB7)))/2)</f>
      </c>
      <c r="BD7" s="49"/>
      <c r="BE7" s="48">
        <f>IF(ISNA(MATCH(CONCATENATE(BE$2,$A7),'Výsledková listina'!$R:$R,0)),"",INDEX('Výsledková listina'!$B:$B,MATCH(CONCATENATE(BE$2,$A7),'Výsledková listina'!$R:$R,0),1))</f>
      </c>
      <c r="BF7" s="4"/>
      <c r="BG7" s="30">
        <f>IF(BF7="","",RANK(BF7,BF:BF,0))</f>
      </c>
      <c r="BH7" s="56">
        <f>IF(BF7="","",((RANK(BF7,BF:BF,0))+(FREQUENCY(BG:BG,BG7)))/2)</f>
      </c>
      <c r="BI7" s="49"/>
      <c r="BJ7" s="48">
        <f>IF(ISNA(MATCH(CONCATENATE(BJ$2,$A7),'Výsledková listina'!$R:$R,0)),"",INDEX('Výsledková listina'!$B:$B,MATCH(CONCATENATE(BJ$2,$A7),'Výsledková listina'!$R:$R,0),1))</f>
      </c>
      <c r="BK7" s="4"/>
      <c r="BL7" s="30">
        <f>IF(BK7="","",RANK(BK7,BK:BK,0))</f>
      </c>
      <c r="BM7" s="56">
        <f>IF(BK7="","",((RANK(BK7,BK:BK,0))+(FREQUENCY(BL:BL,BL7)))/2)</f>
      </c>
      <c r="BN7" s="49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</row>
    <row r="8" spans="1:137" s="8" customFormat="1" ht="34.5" customHeight="1">
      <c r="A8" s="5">
        <v>5</v>
      </c>
      <c r="B8" s="69" t="s">
        <v>93</v>
      </c>
      <c r="C8" s="4">
        <v>16400</v>
      </c>
      <c r="D8" s="30">
        <f>IF(C8="","",RANK(C8,C:C,0))</f>
        <v>3</v>
      </c>
      <c r="E8" s="56">
        <f>IF(C8="","",((RANK(C8,C:C,0))+(FREQUENCY(D:D,D8)))/2)</f>
        <v>3</v>
      </c>
      <c r="F8" s="49"/>
      <c r="G8" s="48"/>
      <c r="H8" s="4">
        <v>0</v>
      </c>
      <c r="I8" s="30">
        <f>IF(H8="","",RANK(H8,H:H,0))</f>
        <v>5</v>
      </c>
      <c r="J8" s="56">
        <f>IF(H8="","",((RANK(H8,H:H,0))+(FREQUENCY(I:I,I8)))/2)</f>
        <v>5</v>
      </c>
      <c r="K8" s="49"/>
      <c r="L8" s="48"/>
      <c r="M8" s="4">
        <v>0</v>
      </c>
      <c r="N8" s="30">
        <f>IF(M8="","",RANK(M8,M:M,0))</f>
        <v>5</v>
      </c>
      <c r="O8" s="56">
        <f>IF(M8="","",((RANK(M8,M:M,0))+(FREQUENCY(N:N,N8)))/2)</f>
        <v>5</v>
      </c>
      <c r="P8" s="49"/>
      <c r="Q8" s="48"/>
      <c r="R8" s="4">
        <v>0</v>
      </c>
      <c r="S8" s="30">
        <f>IF(R8="","",RANK(R8,R:R,0))</f>
        <v>5</v>
      </c>
      <c r="T8" s="56">
        <f>IF(R8="","",((RANK(R8,R:R,0))+(FREQUENCY(S:S,S8)))/2)</f>
        <v>5</v>
      </c>
      <c r="U8" s="49"/>
      <c r="V8" s="69" t="s">
        <v>110</v>
      </c>
      <c r="W8" s="4">
        <v>9300</v>
      </c>
      <c r="X8" s="30">
        <f>IF(W8="","",RANK(W8,W:W,0))</f>
        <v>3</v>
      </c>
      <c r="Y8" s="56">
        <f>IF(W8="","",((RANK(W8,W:W,0))+(FREQUENCY(X:X,X8)))/2)</f>
        <v>3</v>
      </c>
      <c r="Z8" s="49"/>
      <c r="AA8" s="48"/>
      <c r="AB8" s="4">
        <v>0</v>
      </c>
      <c r="AC8" s="30">
        <f>IF(AB8="","",RANK(AB8,AB:AB,0))</f>
        <v>1</v>
      </c>
      <c r="AD8" s="56">
        <f>IF(AB8="","",((RANK(AB8,AB:AB,0))+(FREQUENCY(AC:AC,AC8)))/2)</f>
        <v>3</v>
      </c>
      <c r="AE8" s="49"/>
      <c r="AF8" s="48">
        <f>IF(ISNA(MATCH(CONCATENATE(AF$2,$A8),'Výsledková listina'!$R:$R,0)),"",INDEX('Výsledková listina'!$B:$B,MATCH(CONCATENATE(AF$2,$A8),'Výsledková listina'!$R:$R,0),1))</f>
      </c>
      <c r="AG8" s="4"/>
      <c r="AH8" s="30">
        <f>IF(AG8="","",RANK(AG8,AG:AG,0))</f>
      </c>
      <c r="AI8" s="56">
        <f>IF(AG8="","",((RANK(AG8,AG:AG,0))+(FREQUENCY(AH:AH,AH8)))/2)</f>
      </c>
      <c r="AJ8" s="49"/>
      <c r="AK8" s="48">
        <f>IF(ISNA(MATCH(CONCATENATE(AK$2,$A8),'Výsledková listina'!$R:$R,0)),"",INDEX('Výsledková listina'!$B:$B,MATCH(CONCATENATE(AK$2,$A8),'Výsledková listina'!$R:$R,0),1))</f>
      </c>
      <c r="AL8" s="4"/>
      <c r="AM8" s="30">
        <f>IF(AL8="","",RANK(AL8,AL:AL,0))</f>
      </c>
      <c r="AN8" s="56">
        <f>IF(AL8="","",((RANK(AL8,AL:AL,0))+(FREQUENCY(AM:AM,AM8)))/2)</f>
      </c>
      <c r="AO8" s="49"/>
      <c r="AP8" s="48">
        <f>IF(ISNA(MATCH(CONCATENATE(AP$2,$A8),'Výsledková listina'!$R:$R,0)),"",INDEX('Výsledková listina'!$B:$B,MATCH(CONCATENATE(AP$2,$A8),'Výsledková listina'!$R:$R,0),1))</f>
      </c>
      <c r="AQ8" s="4"/>
      <c r="AR8" s="30">
        <f>IF(AQ8="","",RANK(AQ8,AQ:AQ,0))</f>
      </c>
      <c r="AS8" s="56">
        <f>IF(AQ8="","",((RANK(AQ8,AQ:AQ,0))+(FREQUENCY(AR:AR,AR8)))/2)</f>
      </c>
      <c r="AT8" s="49"/>
      <c r="AU8" s="48">
        <f>IF(ISNA(MATCH(CONCATENATE(AU$2,$A8),'Výsledková listina'!$R:$R,0)),"",INDEX('Výsledková listina'!$B:$B,MATCH(CONCATENATE(AU$2,$A8),'Výsledková listina'!$R:$R,0),1))</f>
      </c>
      <c r="AV8" s="4"/>
      <c r="AW8" s="30">
        <f>IF(AV8="","",RANK(AV8,AV:AV,0))</f>
      </c>
      <c r="AX8" s="56">
        <f>IF(AV8="","",((RANK(AV8,AV:AV,0))+(FREQUENCY(AW:AW,AW8)))/2)</f>
      </c>
      <c r="AY8" s="49"/>
      <c r="AZ8" s="48">
        <f>IF(ISNA(MATCH(CONCATENATE(AZ$2,$A8),'Výsledková listina'!$R:$R,0)),"",INDEX('Výsledková listina'!$B:$B,MATCH(CONCATENATE(AZ$2,$A8),'Výsledková listina'!$R:$R,0),1))</f>
      </c>
      <c r="BA8" s="4"/>
      <c r="BB8" s="30">
        <f>IF(BA8="","",RANK(BA8,BA:BA,0))</f>
      </c>
      <c r="BC8" s="56">
        <f>IF(BA8="","",((RANK(BA8,BA:BA,0))+(FREQUENCY(BB:BB,BB8)))/2)</f>
      </c>
      <c r="BD8" s="49"/>
      <c r="BE8" s="48">
        <f>IF(ISNA(MATCH(CONCATENATE(BE$2,$A8),'Výsledková listina'!$R:$R,0)),"",INDEX('Výsledková listina'!$B:$B,MATCH(CONCATENATE(BE$2,$A8),'Výsledková listina'!$R:$R,0),1))</f>
      </c>
      <c r="BF8" s="4"/>
      <c r="BG8" s="30">
        <f>IF(BF8="","",RANK(BF8,BF:BF,0))</f>
      </c>
      <c r="BH8" s="56">
        <f>IF(BF8="","",((RANK(BF8,BF:BF,0))+(FREQUENCY(BG:BG,BG8)))/2)</f>
      </c>
      <c r="BI8" s="49"/>
      <c r="BJ8" s="48">
        <f>IF(ISNA(MATCH(CONCATENATE(BJ$2,$A8),'Výsledková listina'!$R:$R,0)),"",INDEX('Výsledková listina'!$B:$B,MATCH(CONCATENATE(BJ$2,$A8),'Výsledková listina'!$R:$R,0),1))</f>
      </c>
      <c r="BK8" s="4"/>
      <c r="BL8" s="30">
        <f>IF(BK8="","",RANK(BK8,BK:BK,0))</f>
      </c>
      <c r="BM8" s="56">
        <f>IF(BK8="","",((RANK(BK8,BK:BK,0))+(FREQUENCY(BL:BL,BL8)))/2)</f>
      </c>
      <c r="BN8" s="49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</row>
    <row r="10" spans="2:62" ht="15.75">
      <c r="B10" s="10"/>
      <c r="G10" s="10"/>
      <c r="L10" s="10"/>
      <c r="Q10" s="10"/>
      <c r="V10" s="10"/>
      <c r="AA10" s="10"/>
      <c r="AF10" s="10"/>
      <c r="AK10" s="10"/>
      <c r="AP10" s="10"/>
      <c r="AU10" s="10"/>
      <c r="AZ10" s="10"/>
      <c r="BE10" s="10"/>
      <c r="BJ10" s="10"/>
    </row>
    <row r="11" ht="15.75">
      <c r="B11" s="13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F2:AJ2"/>
    <mergeCell ref="AA2:AE2"/>
    <mergeCell ref="AF1:AJ1"/>
    <mergeCell ref="AA1:AE1"/>
    <mergeCell ref="Q2:U2"/>
    <mergeCell ref="V1:Z1"/>
    <mergeCell ref="V2:Z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Kuchar</cp:lastModifiedBy>
  <cp:lastPrinted>2008-06-02T15:21:01Z</cp:lastPrinted>
  <dcterms:created xsi:type="dcterms:W3CDTF">2001-02-19T07:45:56Z</dcterms:created>
  <dcterms:modified xsi:type="dcterms:W3CDTF">2008-08-05T05:27:14Z</dcterms:modified>
  <cp:category/>
  <cp:version/>
  <cp:contentType/>
  <cp:contentStatus/>
</cp:coreProperties>
</file>