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5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Divize_SUS" sheetId="5" r:id="rId5"/>
    <sheet name="Divize_USMP" sheetId="6" r:id="rId6"/>
    <sheet name="Divize_Celkem" sheetId="7" r:id="rId7"/>
  </sheets>
  <definedNames>
    <definedName name="_xlnm._FilterDatabase" localSheetId="1" hidden="1">'Výsledková listina'!$A$8:$S$57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závod'!$A$1:$U$15</definedName>
    <definedName name="_xlnm.Print_Area" localSheetId="3">'2. závod'!$A$1:$U$15</definedName>
    <definedName name="_xlnm.Print_Area" localSheetId="4">'Divize_SUS'!$A$1:$P$24</definedName>
    <definedName name="_xlnm.Print_Area" localSheetId="5">'Divize_USMP'!$A$1:$P$25</definedName>
    <definedName name="_xlnm.Print_Area" localSheetId="1">'Výsledková listina'!$A$1:$P$59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<sst xmlns="http://schemas.openxmlformats.org/spreadsheetml/2006/main" count="564" uniqueCount="174">
  <si>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</si>
  <si>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</si>
  <si>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</si>
  <si>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</si>
  <si>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</si>
  <si>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</si>
  <si>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</si>
  <si>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</si>
  <si>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</si>
  <si>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</si>
  <si>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</si>
  <si>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</si>
  <si>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</si>
  <si>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</si>
  <si>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</si>
  <si>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</si>
  <si>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</si>
  <si>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</si>
  <si>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</si>
  <si>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</si>
  <si>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</si>
  <si>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</si>
  <si>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</si>
  <si>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</si>
  <si>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</si>
  <si>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</si>
  <si>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</si>
  <si>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</si>
  <si>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</si>
  <si>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</si>
  <si>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</si>
  <si>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</si>
  <si>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</si>
  <si>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</si>
  <si>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</si>
  <si>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</si>
  <si>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</si>
  <si>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</si>
  <si>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</si>
  <si>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</si>
  <si>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</si>
  <si>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</si>
  <si>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</si>
  <si>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</si>
  <si>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</si>
  <si>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</si>
  <si>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</si>
  <si>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</si>
  <si>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</si>
  <si>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</si>
  <si>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</si>
  <si>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</si>
  <si>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</si>
  <si>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</si>
  <si>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</si>
  <si>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</si>
  <si>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</si>
  <si>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</si>
  <si>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</si>
  <si>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</si>
  <si>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</si>
  <si>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</si>
  <si>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počet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</si>
  <si>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</si>
  <si>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</si>
  <si>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</si>
  <si>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</si>
  <si>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</si>
  <si>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</si>
  <si>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</si>
  <si>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</si>
  <si>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</si>
  <si>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</si>
  <si>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</si>
  <si>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</si>
  <si>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</si>
  <si>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</si>
  <si>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</si>
  <si>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</si>
  <si>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</si>
  <si>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</si>
  <si>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</si>
  <si>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</si>
  <si>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</si>
  <si>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</si>
  <si>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Garant:</t>
  </si>
  <si>
    <t xml:space="preserve">MO </t>
  </si>
  <si>
    <t>Divize ÚSMP</t>
  </si>
  <si>
    <t>Divize SÚS</t>
  </si>
  <si>
    <t>Severočeši</t>
  </si>
  <si>
    <t>Komenický feeder Team</t>
  </si>
  <si>
    <t>Konopásek Jaroslav</t>
  </si>
  <si>
    <t>SEMA FEEDER TEAM</t>
  </si>
  <si>
    <t>Berounští medvědi</t>
  </si>
  <si>
    <t>TINCA FEEDER MANČAFT</t>
  </si>
  <si>
    <t>Kukající vlci B</t>
  </si>
  <si>
    <t>M-Feeder Team</t>
  </si>
  <si>
    <t>F1-Karlovy Vary</t>
  </si>
  <si>
    <t>FIŠMIŠ</t>
  </si>
  <si>
    <t>Přebor, divize</t>
  </si>
  <si>
    <t>RoyalBait Feeder Team B</t>
  </si>
  <si>
    <t>Garbolino Jaroměř</t>
  </si>
  <si>
    <t>RoyalBait MO Kobylisy</t>
  </si>
  <si>
    <t>Kukajici vlci B</t>
  </si>
  <si>
    <t>Beroun-Berounka</t>
  </si>
  <si>
    <t>2.9.-3.9.2010</t>
  </si>
  <si>
    <t>CELKOVÉ VÝSLEDKY DIVIZE LRU FEEDER 2010 - ÚSMP</t>
  </si>
  <si>
    <t>CELKOVÉ VÝSLEDKY DIVIZE LRU FEEDER 2010 - SÚS</t>
  </si>
  <si>
    <t>Název družstva</t>
  </si>
  <si>
    <t>1.závod</t>
  </si>
  <si>
    <t>2.závod</t>
  </si>
  <si>
    <t xml:space="preserve">3.závod </t>
  </si>
  <si>
    <t>4.závod</t>
  </si>
  <si>
    <t>Cips</t>
  </si>
  <si>
    <t>Body celkem</t>
  </si>
  <si>
    <t>CIPS celkem</t>
  </si>
  <si>
    <t>Pořadí</t>
  </si>
  <si>
    <t>F1 - Karlovy Vary</t>
  </si>
  <si>
    <t>TINCE FEEDER MANČAFT</t>
  </si>
  <si>
    <t>Karel Vildmond</t>
  </si>
  <si>
    <t>Kabourek Václav</t>
  </si>
  <si>
    <t>Kodad Daniel</t>
  </si>
  <si>
    <t>Pokorný František</t>
  </si>
  <si>
    <t>Kukukající vlci B</t>
  </si>
  <si>
    <t>Pluchta Petr</t>
  </si>
  <si>
    <t>Vatěra Miroslav</t>
  </si>
  <si>
    <t>Matas Míra</t>
  </si>
  <si>
    <t>Škarban Viktor</t>
  </si>
  <si>
    <t>Kučera Marcel</t>
  </si>
  <si>
    <t>Nerad Rostislav</t>
  </si>
  <si>
    <t>Kadlec František</t>
  </si>
  <si>
    <t>Dušánek Tomáš</t>
  </si>
  <si>
    <t>Bromovský Petr</t>
  </si>
  <si>
    <t>Bartoň Roman</t>
  </si>
  <si>
    <t>Vlasáková Marketa</t>
  </si>
  <si>
    <t>Bechyňská Kateřina</t>
  </si>
  <si>
    <t>Tinca Feeder Mančaft</t>
  </si>
  <si>
    <t>Dušánek Bohuslav</t>
  </si>
  <si>
    <t>Kadlec Tomáš</t>
  </si>
  <si>
    <t>Sikmund David</t>
  </si>
  <si>
    <t>Vejvoda Jan</t>
  </si>
  <si>
    <t>Chudomel Radek</t>
  </si>
  <si>
    <t>Muller Radek</t>
  </si>
  <si>
    <t>Staněk Karel</t>
  </si>
  <si>
    <t>Malypetr Zdeněk</t>
  </si>
  <si>
    <t>Sema Feeder Team</t>
  </si>
  <si>
    <t>Kocián Oldřich</t>
  </si>
  <si>
    <t>Lapec Martin</t>
  </si>
  <si>
    <t>Podlaha Jaroslav</t>
  </si>
  <si>
    <t>Podlaha Adam</t>
  </si>
  <si>
    <t>Váňa Martin</t>
  </si>
  <si>
    <t>Karasek Pavel</t>
  </si>
  <si>
    <t>Dohnal Josef</t>
  </si>
  <si>
    <t>Beránek Oldřich</t>
  </si>
  <si>
    <t>Tóth Petr</t>
  </si>
  <si>
    <t>Pichl Vladislav</t>
  </si>
  <si>
    <t>Drahota Jaroslav</t>
  </si>
  <si>
    <t>Staněk Kája</t>
  </si>
  <si>
    <t>Novák Zdeněk</t>
  </si>
  <si>
    <t>Vaněk Michal</t>
  </si>
  <si>
    <t>Fajfer Filip</t>
  </si>
  <si>
    <t>Dušánek Bohuslav ml.</t>
  </si>
  <si>
    <t>František Koubek</t>
  </si>
  <si>
    <t>JM</t>
  </si>
  <si>
    <t>Ž</t>
  </si>
  <si>
    <t>Počet juniorů (J,JŽ,JM)</t>
  </si>
  <si>
    <t>Miler Tomáš</t>
  </si>
  <si>
    <t>Ševčík Josef</t>
  </si>
  <si>
    <t>Albrecht Josef</t>
  </si>
  <si>
    <t>John Miroslav</t>
  </si>
  <si>
    <t>Mičánek Martin</t>
  </si>
  <si>
    <t>Hlaváček Alois</t>
  </si>
  <si>
    <t>David Ondřej</t>
  </si>
  <si>
    <t>Štástka O./Roth Zdeněk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</si>
</sst>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8"/>
      <color indexed="63"/>
      <name val="Arial CE"/>
      <family val="0"/>
    </font>
    <font>
      <b/>
      <sz val="10"/>
      <color indexed="63"/>
      <name val="Arial CE"/>
      <family val="0"/>
    </font>
    <font>
      <sz val="10"/>
      <color indexed="63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 quotePrefix="1">
      <alignment horizontal="center" vertical="center" wrapText="1"/>
      <protection hidden="1"/>
    </xf>
    <xf numFmtId="0" fontId="0" fillId="0" borderId="4" xfId="0" applyBorder="1" applyAlignment="1" applyProtection="1">
      <alignment vertical="center" wrapText="1"/>
      <protection hidden="1" locked="0"/>
    </xf>
    <xf numFmtId="0" fontId="2" fillId="0" borderId="5" xfId="0" applyFont="1" applyBorder="1" applyAlignment="1" applyProtection="1" quotePrefix="1">
      <alignment horizontal="center" vertical="center" wrapText="1"/>
      <protection hidden="1"/>
    </xf>
    <xf numFmtId="0" fontId="2" fillId="0" borderId="6" xfId="0" applyFont="1" applyBorder="1" applyAlignment="1" applyProtection="1" quotePrefix="1">
      <alignment horizontal="center" vertical="center" wrapText="1"/>
      <protection hidden="1"/>
    </xf>
    <xf numFmtId="0" fontId="0" fillId="0" borderId="7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 quotePrefix="1">
      <alignment vertical="center" wrapText="1"/>
      <protection hidden="1"/>
    </xf>
    <xf numFmtId="0" fontId="5" fillId="0" borderId="10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 locked="0"/>
    </xf>
    <xf numFmtId="3" fontId="2" fillId="0" borderId="12" xfId="0" applyNumberFormat="1" applyFont="1" applyBorder="1" applyAlignment="1" applyProtection="1">
      <alignment horizontal="right" vertical="center" wrapText="1"/>
      <protection hidden="1"/>
    </xf>
    <xf numFmtId="3" fontId="2" fillId="0" borderId="11" xfId="0" applyNumberFormat="1" applyFont="1" applyBorder="1" applyAlignment="1" applyProtection="1">
      <alignment horizontal="right" vertical="center" wrapText="1"/>
      <protection hidden="1"/>
    </xf>
    <xf numFmtId="3" fontId="9" fillId="0" borderId="11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 wrapText="1"/>
      <protection hidden="1"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 quotePrefix="1">
      <alignment horizontal="left" vertical="center" wrapText="1"/>
      <protection hidden="1"/>
    </xf>
    <xf numFmtId="0" fontId="2" fillId="0" borderId="19" xfId="0" applyFont="1" applyBorder="1" applyAlignment="1" applyProtection="1" quotePrefix="1">
      <alignment horizontal="left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0" fillId="0" borderId="21" xfId="0" applyBorder="1" applyAlignment="1" applyProtection="1">
      <alignment vertical="center" wrapText="1"/>
      <protection hidden="1"/>
    </xf>
    <xf numFmtId="0" fontId="1" fillId="0" borderId="22" xfId="0" applyFont="1" applyBorder="1" applyAlignment="1" applyProtection="1" quotePrefix="1">
      <alignment horizontal="center" vertical="center" wrapText="1"/>
      <protection hidden="1"/>
    </xf>
    <xf numFmtId="0" fontId="1" fillId="0" borderId="23" xfId="0" applyFont="1" applyBorder="1" applyAlignment="1" applyProtection="1" quotePrefix="1">
      <alignment horizontal="center" vertical="center" wrapText="1"/>
      <protection hidden="1"/>
    </xf>
    <xf numFmtId="0" fontId="1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 locked="0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 quotePrefix="1">
      <alignment horizontal="center" vertical="center" wrapText="1"/>
      <protection hidden="1"/>
    </xf>
    <xf numFmtId="0" fontId="1" fillId="0" borderId="26" xfId="0" applyFont="1" applyBorder="1" applyAlignment="1" applyProtection="1" quotePrefix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1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vertical="center"/>
      <protection hidden="1" locked="0"/>
    </xf>
    <xf numFmtId="0" fontId="1" fillId="0" borderId="11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left" vertical="center"/>
      <protection hidden="1" locked="0"/>
    </xf>
    <xf numFmtId="0" fontId="1" fillId="0" borderId="31" xfId="0" applyFont="1" applyFill="1" applyBorder="1" applyAlignment="1" applyProtection="1">
      <alignment vertical="center"/>
      <protection hidden="1" locked="0"/>
    </xf>
    <xf numFmtId="0" fontId="1" fillId="0" borderId="32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 applyProtection="1">
      <alignment vertical="center"/>
      <protection hidden="1" locked="0"/>
    </xf>
    <xf numFmtId="0" fontId="0" fillId="0" borderId="33" xfId="0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right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right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Border="1" applyAlignment="1" applyProtection="1" quotePrefix="1">
      <alignment vertical="center" wrapText="1"/>
      <protection hidden="1" locked="0"/>
    </xf>
    <xf numFmtId="0" fontId="0" fillId="0" borderId="19" xfId="0" applyFont="1" applyFill="1" applyBorder="1" applyAlignment="1" applyProtection="1">
      <alignment horizontal="right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1" fillId="0" borderId="38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35" xfId="0" applyFont="1" applyFill="1" applyBorder="1" applyAlignment="1" applyProtection="1">
      <alignment vertical="center"/>
      <protection hidden="1" locked="0"/>
    </xf>
    <xf numFmtId="0" fontId="1" fillId="0" borderId="35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left" vertical="center"/>
      <protection hidden="1" locked="0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1" fillId="0" borderId="37" xfId="0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righ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3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41" xfId="0" applyFont="1" applyFill="1" applyBorder="1" applyAlignment="1" applyProtection="1">
      <alignment horizontal="right" vertical="center"/>
      <protection hidden="1" locked="0"/>
    </xf>
    <xf numFmtId="0" fontId="1" fillId="0" borderId="6" xfId="0" applyFont="1" applyFill="1" applyBorder="1" applyAlignment="1" applyProtection="1">
      <alignment horizontal="right" vertical="center"/>
      <protection hidden="1" locked="0"/>
    </xf>
    <xf numFmtId="0" fontId="1" fillId="0" borderId="42" xfId="0" applyFont="1" applyFill="1" applyBorder="1" applyAlignment="1" applyProtection="1">
      <alignment horizontal="right" vertical="center"/>
      <protection hidden="1" locked="0"/>
    </xf>
    <xf numFmtId="0" fontId="1" fillId="0" borderId="5" xfId="0" applyFont="1" applyFill="1" applyBorder="1" applyAlignment="1" applyProtection="1">
      <alignment horizontal="right" vertical="center"/>
      <protection hidden="1" locked="0"/>
    </xf>
    <xf numFmtId="0" fontId="1" fillId="0" borderId="3" xfId="0" applyFont="1" applyFill="1" applyBorder="1" applyAlignment="1" applyProtection="1">
      <alignment horizontal="right" vertical="center"/>
      <protection hidden="1" locked="0"/>
    </xf>
    <xf numFmtId="0" fontId="1" fillId="0" borderId="43" xfId="0" applyFont="1" applyFill="1" applyBorder="1" applyAlignment="1" applyProtection="1">
      <alignment horizontal="right" vertical="center"/>
      <protection hidden="1" locked="0"/>
    </xf>
    <xf numFmtId="0" fontId="1" fillId="0" borderId="44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2" borderId="11" xfId="0" applyFont="1" applyFill="1" applyBorder="1" applyAlignment="1" applyProtection="1">
      <alignment vertical="center"/>
      <protection hidden="1" locked="0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54" xfId="0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right" vertical="center"/>
      <protection hidden="1"/>
    </xf>
    <xf numFmtId="0" fontId="1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 textRotation="90" wrapText="1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60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 locked="0"/>
    </xf>
    <xf numFmtId="0" fontId="1" fillId="0" borderId="30" xfId="0" applyFont="1" applyFill="1" applyBorder="1" applyAlignment="1" applyProtection="1">
      <alignment horizontal="center" vertical="center" wrapText="1"/>
      <protection hidden="1" locked="0"/>
    </xf>
    <xf numFmtId="0" fontId="1" fillId="0" borderId="19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" fillId="0" borderId="6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" fillId="0" borderId="62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/>
      <protection hidden="1" locked="0"/>
    </xf>
    <xf numFmtId="0" fontId="2" fillId="0" borderId="20" xfId="0" applyFont="1" applyBorder="1" applyAlignment="1" applyProtection="1">
      <alignment horizontal="center"/>
      <protection hidden="1" locked="0"/>
    </xf>
    <xf numFmtId="0" fontId="2" fillId="0" borderId="23" xfId="0" applyFont="1" applyBorder="1" applyAlignment="1" applyProtection="1">
      <alignment horizontal="center"/>
      <protection hidden="1" locked="0"/>
    </xf>
    <xf numFmtId="0" fontId="2" fillId="0" borderId="57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44" xfId="0" applyFont="1" applyBorder="1" applyAlignment="1" applyProtection="1">
      <alignment horizontal="center"/>
      <protection hidden="1" locked="0"/>
    </xf>
    <xf numFmtId="0" fontId="11" fillId="0" borderId="20" xfId="0" applyFont="1" applyBorder="1" applyAlignment="1">
      <alignment horizontal="center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>
      <alignment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39" xfId="0" applyFont="1" applyBorder="1" applyAlignment="1" applyProtection="1">
      <alignment horizontal="center" vertical="center"/>
      <protection hidden="1"/>
    </xf>
    <xf numFmtId="0" fontId="0" fillId="0" borderId="44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horizontal="left" vertical="center" wrapText="1"/>
      <protection hidden="1" locked="0"/>
    </xf>
    <xf numFmtId="0" fontId="1" fillId="0" borderId="57" xfId="0" applyFont="1" applyFill="1" applyBorder="1" applyAlignment="1" applyProtection="1">
      <alignment horizontal="left" vertical="center" wrapText="1"/>
      <protection hidden="1" locked="0"/>
    </xf>
    <xf numFmtId="0" fontId="1" fillId="0" borderId="63" xfId="0" applyFont="1" applyFill="1" applyBorder="1" applyAlignment="1" applyProtection="1">
      <alignment horizontal="left" vertical="center" wrapText="1"/>
      <protection hidden="1" locked="0"/>
    </xf>
    <xf numFmtId="0" fontId="1" fillId="0" borderId="64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 locked="0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56" xfId="0" applyFont="1" applyFill="1" applyBorder="1" applyAlignment="1" applyProtection="1">
      <alignment horizontal="center" vertical="center"/>
      <protection hidden="1" locked="0"/>
    </xf>
    <xf numFmtId="0" fontId="2" fillId="0" borderId="16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5" fillId="0" borderId="67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8" fillId="2" borderId="7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54"/>
  <sheetViews>
    <sheetView showGridLines="0" zoomScaleSheetLayoutView="100" workbookViewId="0" topLeftCell="A1">
      <selection activeCell="A1" sqref="A1:N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75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3:5" ht="12.75">
      <c r="C2" s="176" t="s">
        <v>10</v>
      </c>
      <c r="D2" s="176"/>
      <c r="E2" s="36" t="s">
        <v>104</v>
      </c>
    </row>
    <row r="3" spans="3:5" ht="15.75">
      <c r="C3" s="176" t="s">
        <v>11</v>
      </c>
      <c r="D3" s="176"/>
      <c r="E3" s="37" t="s">
        <v>99</v>
      </c>
    </row>
    <row r="4" spans="3:5" ht="12.75">
      <c r="C4" s="176" t="s">
        <v>34</v>
      </c>
      <c r="D4" s="176"/>
      <c r="E4" s="62" t="s">
        <v>105</v>
      </c>
    </row>
    <row r="5" spans="3:5" ht="15.75">
      <c r="C5" s="176" t="s">
        <v>85</v>
      </c>
      <c r="D5" s="176"/>
      <c r="E5" s="61" t="s">
        <v>119</v>
      </c>
    </row>
    <row r="6" spans="3:5" ht="15.75">
      <c r="C6" s="176" t="s">
        <v>35</v>
      </c>
      <c r="D6" s="176"/>
      <c r="E6" s="49" t="s">
        <v>162</v>
      </c>
    </row>
    <row r="7" spans="2:5" ht="12.75">
      <c r="B7" s="13"/>
      <c r="C7" s="169"/>
      <c r="D7" s="169"/>
      <c r="E7" s="169"/>
    </row>
    <row r="8" spans="1:14" ht="12.75" customHeight="1">
      <c r="A8" s="170" t="s">
        <v>30</v>
      </c>
      <c r="B8" s="170" t="s">
        <v>32</v>
      </c>
      <c r="C8" s="178" t="s">
        <v>36</v>
      </c>
      <c r="D8" s="179"/>
      <c r="E8" s="170" t="s">
        <v>39</v>
      </c>
      <c r="F8" s="170"/>
      <c r="G8" s="170"/>
      <c r="H8" s="170"/>
      <c r="I8" s="174" t="s">
        <v>40</v>
      </c>
      <c r="J8" s="174"/>
      <c r="K8" s="174" t="s">
        <v>41</v>
      </c>
      <c r="L8" s="174"/>
      <c r="M8" s="174" t="s">
        <v>46</v>
      </c>
      <c r="N8" s="174"/>
    </row>
    <row r="9" spans="1:14" s="29" customFormat="1" ht="25.5">
      <c r="A9" s="170"/>
      <c r="B9" s="170"/>
      <c r="C9" s="30" t="s">
        <v>50</v>
      </c>
      <c r="D9" s="30" t="s">
        <v>51</v>
      </c>
      <c r="E9" s="170"/>
      <c r="F9" s="170"/>
      <c r="G9" s="170"/>
      <c r="H9" s="170"/>
      <c r="I9" s="30" t="s">
        <v>42</v>
      </c>
      <c r="J9" s="30" t="s">
        <v>43</v>
      </c>
      <c r="K9" s="30" t="s">
        <v>45</v>
      </c>
      <c r="L9" s="30" t="s">
        <v>44</v>
      </c>
      <c r="M9" s="30" t="s">
        <v>45</v>
      </c>
      <c r="N9" s="30" t="s">
        <v>44</v>
      </c>
    </row>
    <row r="10" spans="1:14" s="29" customFormat="1" ht="15.75">
      <c r="A10" s="177" t="s">
        <v>37</v>
      </c>
      <c r="B10" s="177"/>
      <c r="C10" s="50">
        <f>SUM(C11:C23)</f>
        <v>48</v>
      </c>
      <c r="D10" s="50">
        <f>SUM(D11:D23)</f>
        <v>48</v>
      </c>
      <c r="E10" s="171"/>
      <c r="F10" s="172"/>
      <c r="G10" s="172"/>
      <c r="H10" s="173"/>
      <c r="I10" s="33">
        <f>SUM(I11:I23)</f>
        <v>76240</v>
      </c>
      <c r="J10" s="34">
        <f>IF(I10&gt;0,I10/$C10,"")</f>
        <v>1588.3333333333333</v>
      </c>
      <c r="K10" s="34">
        <f>SUM(K11:K23)</f>
        <v>57430</v>
      </c>
      <c r="L10" s="34">
        <f aca="true" t="shared" si="0" ref="L10:L23">IF(K10&gt;0,K10/$D10,"")</f>
        <v>1196.4583333333333</v>
      </c>
      <c r="M10" s="34">
        <f>SUM(M11:M23)</f>
        <v>133670</v>
      </c>
      <c r="N10" s="34">
        <f>IF(M10&gt;0,M10/(SUM(C10:D10)),"")</f>
        <v>1392.3958333333333</v>
      </c>
    </row>
    <row r="11" spans="1:14" ht="15.75">
      <c r="A11" s="32" t="s">
        <v>19</v>
      </c>
      <c r="B11" s="31">
        <v>3</v>
      </c>
      <c r="C11" s="51">
        <f>IF(ISBLANK($A11),"",COUNTA('1. závod'!$C$4:$C$28))</f>
        <v>12</v>
      </c>
      <c r="D11" s="51">
        <f>IF(ISBLANK($A11),"",COUNTA('2. závod'!$C$4:$C$28))</f>
        <v>12</v>
      </c>
      <c r="E11" s="170"/>
      <c r="F11" s="170"/>
      <c r="G11" s="170"/>
      <c r="H11" s="170"/>
      <c r="I11" s="35">
        <f>SUM('1. závod'!C:C)</f>
        <v>44600</v>
      </c>
      <c r="J11" s="34">
        <f aca="true" t="shared" si="1" ref="J11:J23">IF(I11&gt;0,I11/$C11,"")</f>
        <v>3716.6666666666665</v>
      </c>
      <c r="K11" s="35">
        <f>SUM('2. závod'!C:C)</f>
        <v>20560</v>
      </c>
      <c r="L11" s="34">
        <f t="shared" si="0"/>
        <v>1713.3333333333333</v>
      </c>
      <c r="M11" s="35">
        <f>SUM(I11,K11)</f>
        <v>65160</v>
      </c>
      <c r="N11" s="34">
        <f aca="true" t="shared" si="2" ref="N11:N23">IF(M11&gt;0,M11/(SUM(C11:D11)),"")</f>
        <v>2715</v>
      </c>
    </row>
    <row r="12" spans="1:14" ht="15.75">
      <c r="A12" s="32" t="s">
        <v>24</v>
      </c>
      <c r="B12" s="31">
        <f>IF(ISBLANK(A12),"",B11+5)</f>
        <v>8</v>
      </c>
      <c r="C12" s="51">
        <f>IF(ISBLANK($A12),"",COUNTA('1. závod'!$H$4:$H$28))</f>
        <v>12</v>
      </c>
      <c r="D12" s="51">
        <f>IF(ISBLANK($A12),"",COUNTA('2. závod'!$H$4:$H$28))</f>
        <v>12</v>
      </c>
      <c r="E12" s="170"/>
      <c r="F12" s="170"/>
      <c r="G12" s="170"/>
      <c r="H12" s="170"/>
      <c r="I12" s="35">
        <f>SUM('1. závod'!H:H)</f>
        <v>15580</v>
      </c>
      <c r="J12" s="34">
        <f t="shared" si="1"/>
        <v>1298.3333333333333</v>
      </c>
      <c r="K12" s="35">
        <f>SUM('2. závod'!H:H)</f>
        <v>14600</v>
      </c>
      <c r="L12" s="34">
        <f t="shared" si="0"/>
        <v>1216.6666666666667</v>
      </c>
      <c r="M12" s="35">
        <f aca="true" t="shared" si="3" ref="M12:M17">SUM(I12,K12)</f>
        <v>30180</v>
      </c>
      <c r="N12" s="34">
        <f t="shared" si="2"/>
        <v>1257.5</v>
      </c>
    </row>
    <row r="13" spans="1:14" ht="15.75">
      <c r="A13" s="32" t="s">
        <v>23</v>
      </c>
      <c r="B13" s="31">
        <f aca="true" t="shared" si="4" ref="B13:B23">IF(ISBLANK(A13),"",B12+5)</f>
        <v>13</v>
      </c>
      <c r="C13" s="51">
        <f>IF(ISBLANK($A13),"",COUNTA('1. závod'!$M$4:$M$28))</f>
        <v>12</v>
      </c>
      <c r="D13" s="51">
        <f>IF(ISBLANK($A13),"",COUNTA('2. závod'!$M$4:$M$28))</f>
        <v>12</v>
      </c>
      <c r="E13" s="170"/>
      <c r="F13" s="170"/>
      <c r="G13" s="170"/>
      <c r="H13" s="170"/>
      <c r="I13" s="35">
        <f>SUM('1. závod'!M:M)</f>
        <v>7240</v>
      </c>
      <c r="J13" s="34">
        <f t="shared" si="1"/>
        <v>603.3333333333334</v>
      </c>
      <c r="K13" s="35">
        <f>SUM('2. závod'!M:M)</f>
        <v>6410</v>
      </c>
      <c r="L13" s="34">
        <f t="shared" si="0"/>
        <v>534.1666666666666</v>
      </c>
      <c r="M13" s="35">
        <f t="shared" si="3"/>
        <v>13650</v>
      </c>
      <c r="N13" s="34">
        <f t="shared" si="2"/>
        <v>568.75</v>
      </c>
    </row>
    <row r="14" spans="1:14" ht="15.75">
      <c r="A14" s="32" t="s">
        <v>20</v>
      </c>
      <c r="B14" s="31">
        <f t="shared" si="4"/>
        <v>18</v>
      </c>
      <c r="C14" s="51">
        <f>IF(ISBLANK($A14),"",COUNTA('1. závod'!$R$4:$R$28))</f>
        <v>12</v>
      </c>
      <c r="D14" s="51">
        <f>IF(ISBLANK($A14),"",COUNTA('2. závod'!$R$4:$R$28))</f>
        <v>12</v>
      </c>
      <c r="E14" s="170"/>
      <c r="F14" s="170"/>
      <c r="G14" s="170"/>
      <c r="H14" s="170"/>
      <c r="I14" s="35">
        <f>SUM('1. závod'!R:R)</f>
        <v>8820</v>
      </c>
      <c r="J14" s="34">
        <f t="shared" si="1"/>
        <v>735</v>
      </c>
      <c r="K14" s="35">
        <f>SUM('2. závod'!R:R)</f>
        <v>15860</v>
      </c>
      <c r="L14" s="34">
        <f t="shared" si="0"/>
        <v>1321.6666666666667</v>
      </c>
      <c r="M14" s="35">
        <f t="shared" si="3"/>
        <v>24680</v>
      </c>
      <c r="N14" s="34">
        <f t="shared" si="2"/>
        <v>1028.3333333333333</v>
      </c>
    </row>
    <row r="15" spans="1:14" ht="15.75" hidden="1" outlineLevel="1">
      <c r="A15" s="32" t="s">
        <v>21</v>
      </c>
      <c r="B15" s="31">
        <f t="shared" si="4"/>
        <v>23</v>
      </c>
      <c r="C15" s="51">
        <f>IF(ISBLANK($A15),"",COUNTA('1. závod'!$W$4:$W$28))</f>
        <v>0</v>
      </c>
      <c r="D15" s="51">
        <f>IF(ISBLANK($A15),"",COUNTA('2. závod'!$W$4:$W$27))</f>
        <v>0</v>
      </c>
      <c r="E15" s="171"/>
      <c r="F15" s="172"/>
      <c r="G15" s="172"/>
      <c r="H15" s="173"/>
      <c r="I15" s="35">
        <f>SUM('1. závod'!W:W)</f>
        <v>0</v>
      </c>
      <c r="J15" s="34">
        <f t="shared" si="1"/>
      </c>
      <c r="K15" s="35">
        <f>SUM('2. závod'!W:W)</f>
        <v>0</v>
      </c>
      <c r="L15" s="34">
        <f t="shared" si="0"/>
      </c>
      <c r="M15" s="35">
        <f t="shared" si="3"/>
        <v>0</v>
      </c>
      <c r="N15" s="34">
        <f t="shared" si="2"/>
      </c>
    </row>
    <row r="16" spans="1:14" ht="15.75" hidden="1" outlineLevel="1">
      <c r="A16" s="32" t="s">
        <v>25</v>
      </c>
      <c r="B16" s="31">
        <f t="shared" si="4"/>
        <v>28</v>
      </c>
      <c r="C16" s="51">
        <f>IF(ISBLANK($A16),"",COUNTA('1. závod'!$AB$4:$AB$28))</f>
        <v>0</v>
      </c>
      <c r="D16" s="51">
        <f>IF(ISBLANK($A16),"",COUNTA('2. závod'!$AB$4:$AB$27))</f>
        <v>0</v>
      </c>
      <c r="E16" s="170"/>
      <c r="F16" s="170"/>
      <c r="G16" s="170"/>
      <c r="H16" s="170"/>
      <c r="I16" s="35">
        <f>SUM('1. závod'!AB:AB)</f>
        <v>0</v>
      </c>
      <c r="J16" s="34">
        <f t="shared" si="1"/>
      </c>
      <c r="K16" s="35">
        <f>SUM('2. závod'!AB:AB)</f>
        <v>0</v>
      </c>
      <c r="L16" s="34">
        <f t="shared" si="0"/>
      </c>
      <c r="M16" s="35">
        <f t="shared" si="3"/>
        <v>0</v>
      </c>
      <c r="N16" s="34">
        <f t="shared" si="2"/>
      </c>
    </row>
    <row r="17" spans="1:14" ht="15.75" hidden="1" outlineLevel="1">
      <c r="A17" s="32" t="s">
        <v>22</v>
      </c>
      <c r="B17" s="31">
        <f t="shared" si="4"/>
        <v>33</v>
      </c>
      <c r="C17" s="51">
        <f>IF(ISBLANK($A17),"",COUNTA('1. závod'!$AG$4:$AG$28))</f>
        <v>0</v>
      </c>
      <c r="D17" s="51">
        <f>IF(ISBLANK($A17),"",COUNTA('2. závod'!$AG$4:$AG$27))</f>
        <v>0</v>
      </c>
      <c r="E17" s="170"/>
      <c r="F17" s="170"/>
      <c r="G17" s="170"/>
      <c r="H17" s="170"/>
      <c r="I17" s="35">
        <f>SUM('1. závod'!AG:AG)</f>
        <v>0</v>
      </c>
      <c r="J17" s="34">
        <f t="shared" si="1"/>
      </c>
      <c r="K17" s="35">
        <f>SUM('2. závod'!AG:AG)</f>
        <v>0</v>
      </c>
      <c r="L17" s="34">
        <f t="shared" si="0"/>
      </c>
      <c r="M17" s="35">
        <f t="shared" si="3"/>
        <v>0</v>
      </c>
      <c r="N17" s="34">
        <f t="shared" si="2"/>
      </c>
    </row>
    <row r="18" spans="1:14" ht="15.75" hidden="1" outlineLevel="1">
      <c r="A18" s="32" t="s">
        <v>49</v>
      </c>
      <c r="B18" s="31">
        <f t="shared" si="4"/>
        <v>38</v>
      </c>
      <c r="C18" s="51">
        <f>IF(ISBLANK($A18),"",COUNTA('1. závod'!$AL$4:$AL$28))</f>
        <v>0</v>
      </c>
      <c r="D18" s="51">
        <f>IF(ISBLANK($A18),"",COUNTA('2. závod'!$AL$4:$AL$27))</f>
        <v>0</v>
      </c>
      <c r="E18" s="170"/>
      <c r="F18" s="170"/>
      <c r="G18" s="170"/>
      <c r="H18" s="170"/>
      <c r="I18" s="35">
        <f>SUM('1. závod'!AL:AL)</f>
        <v>0</v>
      </c>
      <c r="J18" s="34">
        <f t="shared" si="1"/>
      </c>
      <c r="K18" s="35">
        <f>SUM('2. závod'!AL:AL)</f>
        <v>0</v>
      </c>
      <c r="L18" s="34">
        <f t="shared" si="0"/>
      </c>
      <c r="M18" s="35">
        <f aca="true" t="shared" si="5" ref="M18:M23">SUM(I18,K18)</f>
        <v>0</v>
      </c>
      <c r="N18" s="34">
        <f t="shared" si="2"/>
      </c>
    </row>
    <row r="19" spans="1:14" ht="15.75" hidden="1" outlineLevel="1">
      <c r="A19" s="32" t="s">
        <v>54</v>
      </c>
      <c r="B19" s="31">
        <f t="shared" si="4"/>
        <v>43</v>
      </c>
      <c r="C19" s="51">
        <f>IF(ISBLANK($A19),"",COUNTA('1. závod'!$AQ$4:$AQ$28))</f>
        <v>0</v>
      </c>
      <c r="D19" s="51">
        <f>IF(ISBLANK($A19),"",COUNTA('2. závod'!$AQ$4:$AQ$27))</f>
        <v>0</v>
      </c>
      <c r="E19" s="170"/>
      <c r="F19" s="170"/>
      <c r="G19" s="170"/>
      <c r="H19" s="170"/>
      <c r="I19" s="35">
        <f>SUM('1. závod'!AQ:AQ)</f>
        <v>0</v>
      </c>
      <c r="J19" s="34">
        <f t="shared" si="1"/>
      </c>
      <c r="K19" s="35">
        <f>SUM('2. závod'!AQ:AQ)</f>
        <v>0</v>
      </c>
      <c r="L19" s="34">
        <f t="shared" si="0"/>
      </c>
      <c r="M19" s="35">
        <f t="shared" si="5"/>
        <v>0</v>
      </c>
      <c r="N19" s="34">
        <f t="shared" si="2"/>
      </c>
    </row>
    <row r="20" spans="1:14" ht="15.75" hidden="1" outlineLevel="1">
      <c r="A20" s="32" t="s">
        <v>55</v>
      </c>
      <c r="B20" s="31">
        <f t="shared" si="4"/>
        <v>48</v>
      </c>
      <c r="C20" s="51">
        <f>IF(ISBLANK($A20),"",COUNTA('1. závod'!$AV$4:$AV$28))</f>
        <v>0</v>
      </c>
      <c r="D20" s="51">
        <f>IF(ISBLANK($A20),"",COUNTA('2. závod'!$AV$4:$AV$27))</f>
        <v>0</v>
      </c>
      <c r="E20" s="171"/>
      <c r="F20" s="172"/>
      <c r="G20" s="172"/>
      <c r="H20" s="173"/>
      <c r="I20" s="35">
        <f>SUM('1. závod'!AV:AV)</f>
        <v>0</v>
      </c>
      <c r="J20" s="34">
        <f t="shared" si="1"/>
      </c>
      <c r="K20" s="35">
        <f>SUM('2. závod'!AV:AV)</f>
        <v>0</v>
      </c>
      <c r="L20" s="34">
        <f t="shared" si="0"/>
      </c>
      <c r="M20" s="35">
        <f t="shared" si="5"/>
        <v>0</v>
      </c>
      <c r="N20" s="34">
        <f t="shared" si="2"/>
      </c>
    </row>
    <row r="21" spans="1:14" ht="15.75" hidden="1" outlineLevel="1">
      <c r="A21" s="32" t="s">
        <v>56</v>
      </c>
      <c r="B21" s="31">
        <f t="shared" si="4"/>
        <v>53</v>
      </c>
      <c r="C21" s="51">
        <f>IF(ISBLANK($A21),"",COUNTA('1. závod'!$BA$4:$BA$28))</f>
        <v>0</v>
      </c>
      <c r="D21" s="51">
        <f>IF(ISBLANK($A21),"",COUNTA('2. závod'!$BA$4:$BA$27))</f>
        <v>0</v>
      </c>
      <c r="E21" s="170"/>
      <c r="F21" s="170"/>
      <c r="G21" s="170"/>
      <c r="H21" s="170"/>
      <c r="I21" s="35">
        <f>SUM('1. závod'!BA:BA)</f>
        <v>0</v>
      </c>
      <c r="J21" s="34">
        <f t="shared" si="1"/>
      </c>
      <c r="K21" s="35">
        <f>SUM('2. závod'!BA:BA)</f>
        <v>0</v>
      </c>
      <c r="L21" s="34">
        <f t="shared" si="0"/>
      </c>
      <c r="M21" s="35">
        <f t="shared" si="5"/>
        <v>0</v>
      </c>
      <c r="N21" s="34">
        <f t="shared" si="2"/>
      </c>
    </row>
    <row r="22" spans="1:14" ht="15.75" hidden="1" outlineLevel="1">
      <c r="A22" s="32" t="s">
        <v>57</v>
      </c>
      <c r="B22" s="31">
        <f t="shared" si="4"/>
        <v>58</v>
      </c>
      <c r="C22" s="51">
        <f>IF(ISBLANK($A22),"",COUNTA('1. závod'!$BF$4:$BF$28))</f>
        <v>0</v>
      </c>
      <c r="D22" s="51">
        <f>IF(ISBLANK($A22),"",COUNTA('2. závod'!$BF$4:$BF$27))</f>
        <v>0</v>
      </c>
      <c r="E22" s="170"/>
      <c r="F22" s="170"/>
      <c r="G22" s="170"/>
      <c r="H22" s="170"/>
      <c r="I22" s="35">
        <f>SUM('1. závod'!BF:BF)</f>
        <v>0</v>
      </c>
      <c r="J22" s="34">
        <f t="shared" si="1"/>
      </c>
      <c r="K22" s="35">
        <f>SUM('2. závod'!BF:BF)</f>
        <v>0</v>
      </c>
      <c r="L22" s="34">
        <f t="shared" si="0"/>
      </c>
      <c r="M22" s="35">
        <f t="shared" si="5"/>
        <v>0</v>
      </c>
      <c r="N22" s="34">
        <f t="shared" si="2"/>
      </c>
    </row>
    <row r="23" spans="1:14" ht="15.75" hidden="1" outlineLevel="1">
      <c r="A23" s="32" t="s">
        <v>52</v>
      </c>
      <c r="B23" s="31">
        <f t="shared" si="4"/>
        <v>63</v>
      </c>
      <c r="C23" s="51">
        <f>IF(ISBLANK($A23),"",COUNTA('1. závod'!$BK$4:$BK$28))</f>
        <v>0</v>
      </c>
      <c r="D23" s="51">
        <f>IF(ISBLANK($A23),"",COUNTA('2. závod'!$BK$4:$BK$27))</f>
        <v>0</v>
      </c>
      <c r="E23" s="170"/>
      <c r="F23" s="170"/>
      <c r="G23" s="170"/>
      <c r="H23" s="170"/>
      <c r="I23" s="35">
        <f>SUM('1. závod'!BK:BK)</f>
        <v>0</v>
      </c>
      <c r="J23" s="34">
        <f t="shared" si="1"/>
      </c>
      <c r="K23" s="35">
        <f>SUM('2. závod'!BK:BK)</f>
        <v>0</v>
      </c>
      <c r="L23" s="34">
        <f t="shared" si="0"/>
      </c>
      <c r="M23" s="35">
        <f t="shared" si="5"/>
        <v>0</v>
      </c>
      <c r="N23" s="34">
        <f t="shared" si="2"/>
      </c>
    </row>
    <row r="24" spans="4:11" ht="15.75" collapsed="1">
      <c r="D24" s="168" t="s">
        <v>47</v>
      </c>
      <c r="E24" s="168"/>
      <c r="F24" s="168"/>
      <c r="G24" s="168"/>
      <c r="H24" s="168"/>
      <c r="I24" s="52">
        <f>MAX('Výsledková listina'!H9:H56)</f>
        <v>12500</v>
      </c>
      <c r="J24" s="53"/>
      <c r="K24" s="52">
        <f>MAX('Výsledková listina'!L9:L56)</f>
        <v>3780</v>
      </c>
    </row>
    <row r="26" spans="5:9" ht="12.75">
      <c r="E26" s="14" t="s">
        <v>66</v>
      </c>
      <c r="I26">
        <f>COUNTIF('Výsledková listina'!$C:$C,"m")</f>
        <v>43</v>
      </c>
    </row>
    <row r="27" spans="5:9" ht="12.75">
      <c r="E27" s="14" t="s">
        <v>165</v>
      </c>
      <c r="I27">
        <f>COUNTIF('Výsledková listina'!$C:$C,"J")+COUNTIF('Výsledková listina'!$C:$C,"jž")+COUNTIF('Výsledková listina'!$C:$C,"jm")</f>
        <v>3</v>
      </c>
    </row>
    <row r="28" spans="5:9" ht="12.75">
      <c r="E28" s="14" t="s">
        <v>63</v>
      </c>
      <c r="I28">
        <f>COUNTIF('Výsledková listina'!$C:$C,"KŽ")+COUNTIF('Výsledková listina'!$C:$C,"k")</f>
        <v>0</v>
      </c>
    </row>
    <row r="29" spans="5:9" ht="12.75">
      <c r="E29" s="14" t="s">
        <v>64</v>
      </c>
      <c r="I29">
        <f>COUNTIF('Výsledková listina'!$C:$C,"Ž")+COUNTIF('Výsledková listina'!$C:$C,"JŽ")+COUNTIF('Výsledková listina'!$C:$C,"KŽ")</f>
        <v>2</v>
      </c>
    </row>
    <row r="30" spans="5:9" ht="12.75">
      <c r="E30" s="14" t="s">
        <v>65</v>
      </c>
      <c r="I30">
        <f>COUNTIF('Výsledková listina'!$C:$C,"H")</f>
        <v>0</v>
      </c>
    </row>
    <row r="34" ht="12.75">
      <c r="A34" s="64" t="s">
        <v>67</v>
      </c>
    </row>
    <row r="35" ht="12.75">
      <c r="A35" s="64" t="s">
        <v>68</v>
      </c>
    </row>
    <row r="36" ht="12.75">
      <c r="A36" s="14" t="s">
        <v>70</v>
      </c>
    </row>
    <row r="37" ht="12.75">
      <c r="A37" s="14" t="s">
        <v>69</v>
      </c>
    </row>
    <row r="38" ht="11.25" customHeight="1">
      <c r="A38" s="14" t="s">
        <v>71</v>
      </c>
    </row>
    <row r="39" ht="12.75">
      <c r="A39" s="14" t="s">
        <v>80</v>
      </c>
    </row>
    <row r="41" ht="12.75">
      <c r="A41" s="64" t="s">
        <v>72</v>
      </c>
    </row>
    <row r="42" ht="12.75">
      <c r="A42" s="66" t="s">
        <v>73</v>
      </c>
    </row>
    <row r="43" ht="12.75">
      <c r="A43" s="14" t="s">
        <v>74</v>
      </c>
    </row>
    <row r="44" ht="12.75">
      <c r="A44" s="14" t="s">
        <v>79</v>
      </c>
    </row>
    <row r="47" ht="12.75">
      <c r="A47" s="64" t="s">
        <v>68</v>
      </c>
    </row>
    <row r="48" ht="12.75">
      <c r="A48" s="14" t="s">
        <v>75</v>
      </c>
    </row>
    <row r="49" ht="12.75">
      <c r="A49" s="14" t="s">
        <v>76</v>
      </c>
    </row>
    <row r="50" ht="12.75">
      <c r="A50" s="14" t="s">
        <v>77</v>
      </c>
    </row>
    <row r="51" ht="12.75">
      <c r="A51" s="14" t="s">
        <v>78</v>
      </c>
    </row>
    <row r="53" ht="12.75">
      <c r="A53" s="64" t="s">
        <v>82</v>
      </c>
    </row>
    <row r="54" ht="12.75">
      <c r="A54" s="14" t="s">
        <v>83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S367"/>
  <sheetViews>
    <sheetView showGridLines="0" view="pageBreakPreview" zoomScaleNormal="75" zoomScaleSheetLayoutView="100" workbookViewId="0" topLeftCell="A1">
      <pane xSplit="4" ySplit="8" topLeftCell="E2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5" sqref="J5"/>
    </sheetView>
  </sheetViews>
  <sheetFormatPr defaultColWidth="9.00390625" defaultRowHeight="12.75" outlineLevelCol="1"/>
  <cols>
    <col min="1" max="1" width="4.125" style="14" bestFit="1" customWidth="1"/>
    <col min="2" max="2" width="22.375" style="19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0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0" customWidth="1" outlineLevel="1"/>
    <col min="13" max="13" width="5.125" style="14" customWidth="1" outlineLevel="1"/>
    <col min="14" max="14" width="9.125" style="20" customWidth="1" outlineLevel="1"/>
    <col min="15" max="15" width="5.125" style="14" customWidth="1" outlineLevel="1"/>
    <col min="16" max="16" width="6.375" style="14" customWidth="1" outlineLevel="1"/>
    <col min="17" max="18" width="5.75390625" style="21" hidden="1" customWidth="1"/>
    <col min="19" max="19" width="5.75390625" style="21" customWidth="1"/>
    <col min="20" max="16384" width="9.125" style="14" customWidth="1"/>
  </cols>
  <sheetData>
    <row r="1" spans="1:16" ht="18">
      <c r="A1" s="194" t="s">
        <v>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9" s="17" customFormat="1" ht="15" customHeight="1">
      <c r="A2" s="97"/>
      <c r="B2" s="200" t="str">
        <f>CONCATENATE("Místo konání: ",'Základní list'!E2)</f>
        <v>Místo konání: Beroun-Berounka</v>
      </c>
      <c r="C2" s="200"/>
      <c r="D2" s="200"/>
      <c r="E2" s="200"/>
      <c r="F2" s="200"/>
      <c r="G2" s="200"/>
      <c r="H2" s="200"/>
      <c r="I2" s="200"/>
      <c r="J2" s="203" t="str">
        <f>CONCATENATE("Garant: ",'Základní list'!E5)</f>
        <v>Garant: Karel Vildmond</v>
      </c>
      <c r="K2" s="203"/>
      <c r="L2" s="203"/>
      <c r="M2" s="203"/>
      <c r="N2" s="203"/>
      <c r="O2" s="203"/>
      <c r="P2" s="203"/>
      <c r="Q2" s="21"/>
      <c r="R2" s="21"/>
      <c r="S2" s="21"/>
    </row>
    <row r="3" spans="1:19" s="17" customFormat="1" ht="15">
      <c r="A3" s="99"/>
      <c r="B3" s="201" t="str">
        <f>CONCATENATE("Druh závodu: ",'Základní list'!E3)</f>
        <v>Druh závodu: Přebor, divize</v>
      </c>
      <c r="C3" s="201"/>
      <c r="D3" s="201"/>
      <c r="E3" s="201"/>
      <c r="F3" s="201"/>
      <c r="G3" s="201"/>
      <c r="H3" s="201"/>
      <c r="I3" s="201"/>
      <c r="J3" s="203" t="str">
        <f>CONCATENATE("Hl. rozhodčí: ",'Základní list'!E6)</f>
        <v>Hl. rozhodčí: František Koubek</v>
      </c>
      <c r="K3" s="203"/>
      <c r="L3" s="203"/>
      <c r="M3" s="203"/>
      <c r="N3" s="203"/>
      <c r="O3" s="203"/>
      <c r="P3" s="203"/>
      <c r="Q3" s="21"/>
      <c r="R3" s="21"/>
      <c r="S3" s="21"/>
    </row>
    <row r="4" spans="1:19" s="17" customFormat="1" ht="12.75">
      <c r="A4" s="99"/>
      <c r="B4" s="204" t="str">
        <f>CONCATENATE("Datum: ",'Základní list'!E4)</f>
        <v>Datum: 2.9.-3.9.2010</v>
      </c>
      <c r="C4" s="204"/>
      <c r="D4" s="204"/>
      <c r="E4" s="204"/>
      <c r="F4" s="204"/>
      <c r="G4" s="204"/>
      <c r="H4" s="204"/>
      <c r="I4" s="204"/>
      <c r="J4" s="98"/>
      <c r="K4" s="99"/>
      <c r="L4" s="98"/>
      <c r="M4" s="99"/>
      <c r="N4" s="101"/>
      <c r="O4" s="99"/>
      <c r="P4" s="99"/>
      <c r="Q4" s="21"/>
      <c r="R4" s="21"/>
      <c r="S4" s="21"/>
    </row>
    <row r="5" spans="1:19" s="17" customFormat="1" ht="3.75" customHeight="1" thickBot="1">
      <c r="A5" s="99"/>
      <c r="B5" s="100"/>
      <c r="C5" s="100"/>
      <c r="D5" s="100"/>
      <c r="E5" s="100"/>
      <c r="F5" s="100"/>
      <c r="G5" s="100"/>
      <c r="H5" s="100"/>
      <c r="I5" s="100"/>
      <c r="J5" s="99"/>
      <c r="K5" s="99"/>
      <c r="L5" s="101"/>
      <c r="M5" s="99"/>
      <c r="N5" s="101"/>
      <c r="O5" s="99"/>
      <c r="P5" s="99"/>
      <c r="Q5" s="21"/>
      <c r="R5" s="21"/>
      <c r="S5" s="21"/>
    </row>
    <row r="6" spans="1:19" s="18" customFormat="1" ht="12.75" customHeight="1" thickBot="1">
      <c r="A6" s="197" t="s">
        <v>48</v>
      </c>
      <c r="B6" s="188" t="s">
        <v>17</v>
      </c>
      <c r="C6" s="164"/>
      <c r="D6" s="164"/>
      <c r="E6" s="161"/>
      <c r="F6" s="195" t="s">
        <v>0</v>
      </c>
      <c r="G6" s="196"/>
      <c r="H6" s="196"/>
      <c r="I6" s="202"/>
      <c r="J6" s="195" t="s">
        <v>1</v>
      </c>
      <c r="K6" s="196"/>
      <c r="L6" s="196"/>
      <c r="M6" s="202"/>
      <c r="N6" s="195" t="s">
        <v>2</v>
      </c>
      <c r="O6" s="196"/>
      <c r="P6" s="161"/>
      <c r="Q6" s="187" t="s">
        <v>26</v>
      </c>
      <c r="R6" s="180" t="s">
        <v>27</v>
      </c>
      <c r="S6" s="63"/>
    </row>
    <row r="7" spans="1:19" s="18" customFormat="1" ht="12.75" customHeight="1">
      <c r="A7" s="198"/>
      <c r="B7" s="162"/>
      <c r="C7" s="163"/>
      <c r="D7" s="163"/>
      <c r="E7" s="159"/>
      <c r="F7" s="181" t="s">
        <v>3</v>
      </c>
      <c r="G7" s="182"/>
      <c r="H7" s="192" t="s">
        <v>4</v>
      </c>
      <c r="I7" s="185" t="s">
        <v>5</v>
      </c>
      <c r="J7" s="181" t="str">
        <f>F7</f>
        <v>Sektor</v>
      </c>
      <c r="K7" s="182"/>
      <c r="L7" s="192" t="str">
        <f>H7</f>
        <v>CIPS</v>
      </c>
      <c r="M7" s="185" t="str">
        <f>I7</f>
        <v>Poř</v>
      </c>
      <c r="N7" s="190" t="str">
        <f>L7</f>
        <v>CIPS</v>
      </c>
      <c r="O7" s="185" t="s">
        <v>6</v>
      </c>
      <c r="P7" s="183" t="str">
        <f>M7</f>
        <v>Poř</v>
      </c>
      <c r="Q7" s="187"/>
      <c r="R7" s="180"/>
      <c r="S7" s="63"/>
    </row>
    <row r="8" spans="1:19" s="18" customFormat="1" ht="13.5" customHeight="1" thickBot="1">
      <c r="A8" s="199"/>
      <c r="B8" s="104" t="s">
        <v>38</v>
      </c>
      <c r="C8" s="96" t="s">
        <v>7</v>
      </c>
      <c r="D8" s="105" t="s">
        <v>86</v>
      </c>
      <c r="E8" s="106" t="s">
        <v>58</v>
      </c>
      <c r="F8" s="107" t="s">
        <v>9</v>
      </c>
      <c r="G8" s="96" t="s">
        <v>8</v>
      </c>
      <c r="H8" s="193"/>
      <c r="I8" s="186"/>
      <c r="J8" s="107" t="str">
        <f>F8</f>
        <v>sk</v>
      </c>
      <c r="K8" s="96" t="str">
        <f>G8</f>
        <v>čís</v>
      </c>
      <c r="L8" s="193"/>
      <c r="M8" s="186"/>
      <c r="N8" s="191"/>
      <c r="O8" s="186"/>
      <c r="P8" s="184"/>
      <c r="Q8" s="187"/>
      <c r="R8" s="180"/>
      <c r="S8" s="63" t="s">
        <v>62</v>
      </c>
    </row>
    <row r="9" spans="1:19" s="18" customFormat="1" ht="18" customHeight="1">
      <c r="A9" s="67">
        <v>1</v>
      </c>
      <c r="B9" s="108" t="s">
        <v>139</v>
      </c>
      <c r="C9" s="75" t="s">
        <v>52</v>
      </c>
      <c r="D9" s="109" t="s">
        <v>89</v>
      </c>
      <c r="E9" s="82">
        <v>22</v>
      </c>
      <c r="F9" s="67" t="s">
        <v>24</v>
      </c>
      <c r="G9" s="75">
        <v>8</v>
      </c>
      <c r="H9" s="73">
        <f>IF($G9="","",INDEX('1. závod'!$A:$CM,$G9+3,INDEX('Základní list'!$B:$B,MATCH($F9,'Základní list'!$A:$A,0),1)))</f>
        <v>4320</v>
      </c>
      <c r="I9" s="165">
        <f>IF($G9="","",INDEX('1. závod'!$A:$CL,$G9+3,INDEX('Základní list'!$B:$B,MATCH($F9,'Základní list'!$A:$A,0),1)+2))</f>
        <v>1</v>
      </c>
      <c r="J9" s="67" t="s">
        <v>23</v>
      </c>
      <c r="K9" s="75">
        <v>3</v>
      </c>
      <c r="L9" s="73">
        <f>IF($K9="","",INDEX('2. závod'!$A:$CM,$K9+3,INDEX('Základní list'!$B:$B,MATCH($J9,'Základní list'!$A:$A,0),1)))</f>
        <v>2720</v>
      </c>
      <c r="M9" s="165">
        <f>IF($K9="","",INDEX('2. závod'!$A:$CM,$K9+3,INDEX('Základní list'!$B:$B,MATCH($J9,'Základní list'!$A:$A,0),1)+2))</f>
        <v>1</v>
      </c>
      <c r="N9" s="110">
        <f aca="true" t="shared" si="0" ref="N9:N40">IF($K9="","",SUM(H9,L9))</f>
        <v>7040</v>
      </c>
      <c r="O9" s="79">
        <f aca="true" t="shared" si="1" ref="O9:O40">IF($K9="","",SUM(I9,M9))</f>
        <v>2</v>
      </c>
      <c r="P9" s="80">
        <f>IF($N9="","",RANK(O9,O:O,1))</f>
        <v>1</v>
      </c>
      <c r="Q9" s="22" t="str">
        <f aca="true" t="shared" si="2" ref="Q9:Q39">CONCATENATE(F9,G9)</f>
        <v>B8</v>
      </c>
      <c r="R9" s="22" t="str">
        <f aca="true" t="shared" si="3" ref="R9:R39">CONCATENATE(J9,K9)</f>
        <v>C3</v>
      </c>
      <c r="S9" s="22">
        <f>COUNT(I9,M9)</f>
        <v>2</v>
      </c>
    </row>
    <row r="10" spans="1:19" ht="18" customHeight="1">
      <c r="A10" s="67">
        <v>2</v>
      </c>
      <c r="B10" s="158" t="s">
        <v>133</v>
      </c>
      <c r="C10" s="69" t="s">
        <v>52</v>
      </c>
      <c r="D10" s="70"/>
      <c r="E10" s="71"/>
      <c r="F10" s="72" t="s">
        <v>19</v>
      </c>
      <c r="G10" s="69">
        <v>1</v>
      </c>
      <c r="H10" s="73">
        <f>IF($G10="","",INDEX('1. závod'!$A:$CM,$G10+3,INDEX('Základní list'!$B:$B,MATCH($F10,'Základní list'!$A:$A,0),1)))</f>
        <v>7840</v>
      </c>
      <c r="I10" s="74">
        <f>IF($G10="","",INDEX('1. závod'!$A:$CL,$G10+3,INDEX('Základní list'!$B:$B,MATCH($F10,'Základní list'!$A:$A,0),1)+2))</f>
        <v>2</v>
      </c>
      <c r="J10" s="67" t="s">
        <v>20</v>
      </c>
      <c r="K10" s="75">
        <v>9</v>
      </c>
      <c r="L10" s="76">
        <f>IF($K10="","",INDEX('2. závod'!$A:$CM,$K10+3,INDEX('Základní list'!$B:$B,MATCH($J10,'Základní list'!$A:$A,0),1)))</f>
        <v>3620</v>
      </c>
      <c r="M10" s="167">
        <f>IF($K10="","",INDEX('2. závod'!$A:$CM,$K10+3,INDEX('Základní list'!$B:$B,MATCH($J10,'Základní list'!$A:$A,0),1)+2))</f>
        <v>1</v>
      </c>
      <c r="N10" s="78">
        <f t="shared" si="0"/>
        <v>11460</v>
      </c>
      <c r="O10" s="79">
        <f t="shared" si="1"/>
        <v>3</v>
      </c>
      <c r="P10" s="80">
        <f>IF($N10="","",RANK(O10,O:O,1))</f>
        <v>2</v>
      </c>
      <c r="Q10" s="22" t="str">
        <f t="shared" si="2"/>
        <v>A1</v>
      </c>
      <c r="R10" s="22" t="str">
        <f t="shared" si="3"/>
        <v>D9</v>
      </c>
      <c r="S10" s="22">
        <f aca="true" t="shared" si="4" ref="S10:S56">COUNT(I10,M10)</f>
        <v>2</v>
      </c>
    </row>
    <row r="11" spans="1:19" s="18" customFormat="1" ht="18" customHeight="1">
      <c r="A11" s="67">
        <v>3</v>
      </c>
      <c r="B11" s="68" t="s">
        <v>159</v>
      </c>
      <c r="C11" s="69" t="s">
        <v>52</v>
      </c>
      <c r="D11" s="70" t="s">
        <v>89</v>
      </c>
      <c r="E11" s="71">
        <v>21</v>
      </c>
      <c r="F11" s="72" t="s">
        <v>20</v>
      </c>
      <c r="G11" s="69">
        <v>5</v>
      </c>
      <c r="H11" s="73">
        <f>IF($G11="","",INDEX('1. závod'!$A:$CM,$G11+3,INDEX('Základní list'!$B:$B,MATCH($F11,'Základní list'!$A:$A,0),1)))</f>
        <v>1820</v>
      </c>
      <c r="I11" s="166">
        <f>IF($G11="","",INDEX('1. závod'!$A:$CL,$G11+3,INDEX('Základní list'!$B:$B,MATCH($F11,'Základní list'!$A:$A,0),1)+2))</f>
        <v>1</v>
      </c>
      <c r="J11" s="67" t="s">
        <v>19</v>
      </c>
      <c r="K11" s="75">
        <v>5</v>
      </c>
      <c r="L11" s="76">
        <f>IF($K11="","",INDEX('2. závod'!$A:$CM,$K11+3,INDEX('Základní list'!$B:$B,MATCH($J11,'Základní list'!$A:$A,0),1)))</f>
        <v>3160</v>
      </c>
      <c r="M11" s="77">
        <f>IF($K11="","",INDEX('2. závod'!$A:$CM,$K11+3,INDEX('Základní list'!$B:$B,MATCH($J11,'Základní list'!$A:$A,0),1)+2))</f>
        <v>2</v>
      </c>
      <c r="N11" s="78">
        <f t="shared" si="0"/>
        <v>4980</v>
      </c>
      <c r="O11" s="79">
        <f t="shared" si="1"/>
        <v>3</v>
      </c>
      <c r="P11" s="80">
        <v>3</v>
      </c>
      <c r="Q11" s="22" t="str">
        <f t="shared" si="2"/>
        <v>D5</v>
      </c>
      <c r="R11" s="22" t="str">
        <f t="shared" si="3"/>
        <v>A5</v>
      </c>
      <c r="S11" s="22">
        <f t="shared" si="4"/>
        <v>2</v>
      </c>
    </row>
    <row r="12" spans="1:19" s="18" customFormat="1" ht="18" customHeight="1">
      <c r="A12" s="67">
        <v>4</v>
      </c>
      <c r="B12" s="68" t="s">
        <v>128</v>
      </c>
      <c r="C12" s="69" t="s">
        <v>52</v>
      </c>
      <c r="D12" s="70" t="s">
        <v>100</v>
      </c>
      <c r="E12" s="82">
        <v>15</v>
      </c>
      <c r="F12" s="72" t="s">
        <v>23</v>
      </c>
      <c r="G12" s="69">
        <v>9</v>
      </c>
      <c r="H12" s="73">
        <f>IF($G12="","",INDEX('1. závod'!$A:$CM,$G12+3,INDEX('Základní list'!$B:$B,MATCH($F12,'Základní list'!$A:$A,0),1)))</f>
        <v>1080</v>
      </c>
      <c r="I12" s="74">
        <f>IF($G12="","",INDEX('1. závod'!$A:$CL,$G12+3,INDEX('Základní list'!$B:$B,MATCH($F12,'Základní list'!$A:$A,0),1)+2))</f>
        <v>2</v>
      </c>
      <c r="J12" s="67" t="s">
        <v>19</v>
      </c>
      <c r="K12" s="75">
        <v>4</v>
      </c>
      <c r="L12" s="76">
        <f>IF($K12="","",INDEX('2. závod'!$A:$CM,$K12+3,INDEX('Základní list'!$B:$B,MATCH($J12,'Základní list'!$A:$A,0),1)))</f>
        <v>3780</v>
      </c>
      <c r="M12" s="167">
        <f>IF($K12="","",INDEX('2. závod'!$A:$CM,$K12+3,INDEX('Základní list'!$B:$B,MATCH($J12,'Základní list'!$A:$A,0),1)+2))</f>
        <v>1</v>
      </c>
      <c r="N12" s="78">
        <f t="shared" si="0"/>
        <v>4860</v>
      </c>
      <c r="O12" s="79">
        <f t="shared" si="1"/>
        <v>3</v>
      </c>
      <c r="P12" s="80">
        <v>4</v>
      </c>
      <c r="Q12" s="22" t="str">
        <f t="shared" si="2"/>
        <v>C9</v>
      </c>
      <c r="R12" s="22" t="str">
        <f t="shared" si="3"/>
        <v>A4</v>
      </c>
      <c r="S12" s="22">
        <f t="shared" si="4"/>
        <v>2</v>
      </c>
    </row>
    <row r="13" spans="1:19" s="18" customFormat="1" ht="18" customHeight="1">
      <c r="A13" s="67">
        <v>5</v>
      </c>
      <c r="B13" s="68" t="s">
        <v>129</v>
      </c>
      <c r="C13" s="69" t="s">
        <v>52</v>
      </c>
      <c r="D13" s="70" t="s">
        <v>136</v>
      </c>
      <c r="E13" s="71">
        <v>27</v>
      </c>
      <c r="F13" s="72" t="s">
        <v>24</v>
      </c>
      <c r="G13" s="69">
        <v>11</v>
      </c>
      <c r="H13" s="73">
        <f>IF($G13="","",INDEX('1. závod'!$A:$CM,$G13+3,INDEX('Základní list'!$B:$B,MATCH($F13,'Základní list'!$A:$A,0),1)))</f>
        <v>2200</v>
      </c>
      <c r="I13" s="74">
        <f>IF($G13="","",INDEX('1. závod'!$A:$CL,$G13+3,INDEX('Základní list'!$B:$B,MATCH($F13,'Základní list'!$A:$A,0),1)+2))</f>
        <v>4</v>
      </c>
      <c r="J13" s="67" t="s">
        <v>24</v>
      </c>
      <c r="K13" s="75">
        <v>2</v>
      </c>
      <c r="L13" s="76">
        <f>IF($K13="","",INDEX('2. závod'!$A:$CM,$K13+3,INDEX('Základní list'!$B:$B,MATCH($J13,'Základní list'!$A:$A,0),1)))</f>
        <v>3140</v>
      </c>
      <c r="M13" s="167">
        <f>IF($K13="","",INDEX('2. závod'!$A:$CM,$K13+3,INDEX('Základní list'!$B:$B,MATCH($J13,'Základní list'!$A:$A,0),1)+2))</f>
        <v>1</v>
      </c>
      <c r="N13" s="78">
        <f t="shared" si="0"/>
        <v>5340</v>
      </c>
      <c r="O13" s="79">
        <f t="shared" si="1"/>
        <v>5</v>
      </c>
      <c r="P13" s="80">
        <v>5</v>
      </c>
      <c r="Q13" s="22" t="str">
        <f t="shared" si="2"/>
        <v>B11</v>
      </c>
      <c r="R13" s="22" t="str">
        <f t="shared" si="3"/>
        <v>B2</v>
      </c>
      <c r="S13" s="22">
        <f t="shared" si="4"/>
        <v>2</v>
      </c>
    </row>
    <row r="14" spans="1:19" s="18" customFormat="1" ht="18" customHeight="1">
      <c r="A14" s="67">
        <v>7</v>
      </c>
      <c r="B14" s="68" t="s">
        <v>172</v>
      </c>
      <c r="C14" s="69" t="s">
        <v>52</v>
      </c>
      <c r="D14" s="70" t="s">
        <v>97</v>
      </c>
      <c r="E14" s="71">
        <v>9</v>
      </c>
      <c r="F14" s="72" t="s">
        <v>23</v>
      </c>
      <c r="G14" s="69">
        <v>2</v>
      </c>
      <c r="H14" s="73">
        <f>IF($G14="","",INDEX('1. závod'!$A:$CM,$G14+3,INDEX('Základní list'!$B:$B,MATCH($F14,'Základní list'!$A:$A,0),1)))</f>
        <v>2020</v>
      </c>
      <c r="I14" s="166">
        <f>IF($G14="","",INDEX('1. závod'!$A:$CL,$G14+3,INDEX('Základní list'!$B:$B,MATCH($F14,'Základní list'!$A:$A,0),1)+2))</f>
        <v>1</v>
      </c>
      <c r="J14" s="67" t="s">
        <v>19</v>
      </c>
      <c r="K14" s="75">
        <v>6</v>
      </c>
      <c r="L14" s="76">
        <f>IF($K14="","",INDEX('2. závod'!$A:$CM,$K14+3,INDEX('Základní list'!$B:$B,MATCH($J14,'Základní list'!$A:$A,0),1)))</f>
        <v>2620</v>
      </c>
      <c r="M14" s="77">
        <f>IF($K14="","",INDEX('2. závod'!$A:$CM,$K14+3,INDEX('Základní list'!$B:$B,MATCH($J14,'Základní list'!$A:$A,0),1)+2))</f>
        <v>4</v>
      </c>
      <c r="N14" s="78">
        <f t="shared" si="0"/>
        <v>4640</v>
      </c>
      <c r="O14" s="79">
        <f t="shared" si="1"/>
        <v>5</v>
      </c>
      <c r="P14" s="80">
        <v>6</v>
      </c>
      <c r="Q14" s="22" t="str">
        <f t="shared" si="2"/>
        <v>C2</v>
      </c>
      <c r="R14" s="22" t="str">
        <f t="shared" si="3"/>
        <v>A6</v>
      </c>
      <c r="S14" s="22">
        <f t="shared" si="4"/>
        <v>2</v>
      </c>
    </row>
    <row r="15" spans="1:19" ht="18" customHeight="1">
      <c r="A15" s="67">
        <v>6</v>
      </c>
      <c r="B15" s="81" t="s">
        <v>158</v>
      </c>
      <c r="C15" s="69" t="s">
        <v>52</v>
      </c>
      <c r="D15" s="70" t="s">
        <v>89</v>
      </c>
      <c r="E15" s="82">
        <v>20</v>
      </c>
      <c r="F15" s="72" t="s">
        <v>23</v>
      </c>
      <c r="G15" s="69">
        <v>12</v>
      </c>
      <c r="H15" s="73">
        <f>IF($G15="","",INDEX('1. závod'!$A:$CM,$G15+3,INDEX('Základní list'!$B:$B,MATCH($F15,'Základní list'!$A:$A,0),1)))</f>
        <v>920</v>
      </c>
      <c r="I15" s="74">
        <f>IF($G15="","",INDEX('1. závod'!$A:$CL,$G15+3,INDEX('Základní list'!$B:$B,MATCH($F15,'Základní list'!$A:$A,0),1)+2))</f>
        <v>3</v>
      </c>
      <c r="J15" s="67" t="s">
        <v>24</v>
      </c>
      <c r="K15" s="75">
        <v>11</v>
      </c>
      <c r="L15" s="76">
        <f>IF($K15="","",INDEX('2. závod'!$A:$CM,$K15+3,INDEX('Základní list'!$B:$B,MATCH($J15,'Základní list'!$A:$A,0),1)))</f>
        <v>2900</v>
      </c>
      <c r="M15" s="77">
        <f>IF($K15="","",INDEX('2. závod'!$A:$CM,$K15+3,INDEX('Základní list'!$B:$B,MATCH($J15,'Základní list'!$A:$A,0),1)+2))</f>
        <v>2</v>
      </c>
      <c r="N15" s="78">
        <f t="shared" si="0"/>
        <v>3820</v>
      </c>
      <c r="O15" s="79">
        <f t="shared" si="1"/>
        <v>5</v>
      </c>
      <c r="P15" s="80">
        <v>7</v>
      </c>
      <c r="Q15" s="22" t="str">
        <f t="shared" si="2"/>
        <v>C12</v>
      </c>
      <c r="R15" s="22" t="str">
        <f t="shared" si="3"/>
        <v>B11</v>
      </c>
      <c r="S15" s="22">
        <f t="shared" si="4"/>
        <v>2</v>
      </c>
    </row>
    <row r="16" spans="1:19" s="18" customFormat="1" ht="18" customHeight="1">
      <c r="A16" s="67">
        <v>8</v>
      </c>
      <c r="B16" s="68" t="s">
        <v>132</v>
      </c>
      <c r="C16" s="69" t="s">
        <v>52</v>
      </c>
      <c r="D16" s="70"/>
      <c r="E16" s="71"/>
      <c r="F16" s="72" t="s">
        <v>19</v>
      </c>
      <c r="G16" s="69">
        <v>5</v>
      </c>
      <c r="H16" s="73">
        <f>IF($G16="","",INDEX('1. závod'!$A:$CM,$G16+3,INDEX('Základní list'!$B:$B,MATCH($F16,'Základní list'!$A:$A,0),1)))</f>
        <v>6480</v>
      </c>
      <c r="I16" s="74">
        <f>IF($G16="","",INDEX('1. závod'!$A:$CL,$G16+3,INDEX('Základní list'!$B:$B,MATCH($F16,'Základní list'!$A:$A,0),1)+2))</f>
        <v>3</v>
      </c>
      <c r="J16" s="67" t="s">
        <v>20</v>
      </c>
      <c r="K16" s="75">
        <v>5</v>
      </c>
      <c r="L16" s="76">
        <f>IF($K16="","",INDEX('2. závod'!$A:$CM,$K16+3,INDEX('Základní list'!$B:$B,MATCH($J16,'Základní list'!$A:$A,0),1)))</f>
        <v>2060</v>
      </c>
      <c r="M16" s="77">
        <f>IF($K16="","",INDEX('2. závod'!$A:$CM,$K16+3,INDEX('Základní list'!$B:$B,MATCH($J16,'Základní list'!$A:$A,0),1)+2))</f>
        <v>3</v>
      </c>
      <c r="N16" s="78">
        <f t="shared" si="0"/>
        <v>8540</v>
      </c>
      <c r="O16" s="79">
        <f t="shared" si="1"/>
        <v>6</v>
      </c>
      <c r="P16" s="80">
        <f>IF($N16="","",RANK(O16,O:O,1))</f>
        <v>8</v>
      </c>
      <c r="Q16" s="22" t="str">
        <f t="shared" si="2"/>
        <v>A5</v>
      </c>
      <c r="R16" s="22" t="str">
        <f t="shared" si="3"/>
        <v>D5</v>
      </c>
      <c r="S16" s="22">
        <f t="shared" si="4"/>
        <v>2</v>
      </c>
    </row>
    <row r="17" spans="1:19" s="18" customFormat="1" ht="18" customHeight="1">
      <c r="A17" s="67">
        <v>9</v>
      </c>
      <c r="B17" s="68" t="s">
        <v>120</v>
      </c>
      <c r="C17" s="69" t="s">
        <v>52</v>
      </c>
      <c r="D17" s="70"/>
      <c r="E17" s="71"/>
      <c r="F17" s="72" t="s">
        <v>19</v>
      </c>
      <c r="G17" s="69">
        <v>11</v>
      </c>
      <c r="H17" s="73">
        <f>IF($G17="","",INDEX('1. závod'!$A:$CM,$G17+3,INDEX('Základní list'!$B:$B,MATCH($F17,'Základní list'!$A:$A,0),1)))</f>
        <v>4620</v>
      </c>
      <c r="I17" s="74">
        <f>IF($G17="","",INDEX('1. závod'!$A:$CL,$G17+3,INDEX('Základní list'!$B:$B,MATCH($F17,'Základní list'!$A:$A,0),1)+2))</f>
        <v>4</v>
      </c>
      <c r="J17" s="67" t="s">
        <v>20</v>
      </c>
      <c r="K17" s="75">
        <v>8</v>
      </c>
      <c r="L17" s="76">
        <f>IF($K17="","",INDEX('2. závod'!$A:$CM,$K17+3,INDEX('Základní list'!$B:$B,MATCH($J17,'Základní list'!$A:$A,0),1)))</f>
        <v>2560</v>
      </c>
      <c r="M17" s="77">
        <f>IF($K17="","",INDEX('2. závod'!$A:$CM,$K17+3,INDEX('Základní list'!$B:$B,MATCH($J17,'Základní list'!$A:$A,0),1)+2))</f>
        <v>2</v>
      </c>
      <c r="N17" s="78">
        <f t="shared" si="0"/>
        <v>7180</v>
      </c>
      <c r="O17" s="79">
        <f t="shared" si="1"/>
        <v>6</v>
      </c>
      <c r="P17" s="80">
        <v>9</v>
      </c>
      <c r="Q17" s="22" t="str">
        <f t="shared" si="2"/>
        <v>A11</v>
      </c>
      <c r="R17" s="22" t="str">
        <f t="shared" si="3"/>
        <v>D8</v>
      </c>
      <c r="S17" s="22">
        <f t="shared" si="4"/>
        <v>2</v>
      </c>
    </row>
    <row r="18" spans="1:19" ht="18" customHeight="1">
      <c r="A18" s="67">
        <v>10</v>
      </c>
      <c r="B18" s="158" t="s">
        <v>142</v>
      </c>
      <c r="C18" s="69" t="s">
        <v>52</v>
      </c>
      <c r="D18" s="70" t="s">
        <v>98</v>
      </c>
      <c r="E18" s="82">
        <v>12</v>
      </c>
      <c r="F18" s="72" t="s">
        <v>23</v>
      </c>
      <c r="G18" s="69">
        <v>3</v>
      </c>
      <c r="H18" s="73">
        <f>IF($G18="","",INDEX('1. závod'!$A:$CM,$G18+3,INDEX('Základní list'!$B:$B,MATCH($F18,'Základní list'!$A:$A,0),1)))</f>
        <v>880</v>
      </c>
      <c r="I18" s="74">
        <f>IF($G18="","",INDEX('1. závod'!$A:$CL,$G18+3,INDEX('Základní list'!$B:$B,MATCH($F18,'Základní list'!$A:$A,0),1)+2))</f>
        <v>4</v>
      </c>
      <c r="J18" s="67" t="s">
        <v>19</v>
      </c>
      <c r="K18" s="75">
        <v>1</v>
      </c>
      <c r="L18" s="76">
        <f>IF($K18="","",INDEX('2. závod'!$A:$CM,$K18+3,INDEX('Základní list'!$B:$B,MATCH($J18,'Základní list'!$A:$A,0),1)))</f>
        <v>2900</v>
      </c>
      <c r="M18" s="77">
        <f>IF($K18="","",INDEX('2. závod'!$A:$CM,$K18+3,INDEX('Základní list'!$B:$B,MATCH($J18,'Základní list'!$A:$A,0),1)+2))</f>
        <v>3</v>
      </c>
      <c r="N18" s="78">
        <f t="shared" si="0"/>
        <v>3780</v>
      </c>
      <c r="O18" s="79">
        <f t="shared" si="1"/>
        <v>7</v>
      </c>
      <c r="P18" s="80">
        <f>IF($N18="","",RANK(O18,O:O,1))</f>
        <v>10</v>
      </c>
      <c r="Q18" s="22" t="str">
        <f t="shared" si="2"/>
        <v>C3</v>
      </c>
      <c r="R18" s="22" t="str">
        <f t="shared" si="3"/>
        <v>A1</v>
      </c>
      <c r="S18" s="22">
        <f t="shared" si="4"/>
        <v>2</v>
      </c>
    </row>
    <row r="19" spans="1:19" ht="18" customHeight="1">
      <c r="A19" s="67">
        <v>11</v>
      </c>
      <c r="B19" s="68" t="s">
        <v>154</v>
      </c>
      <c r="C19" s="69" t="s">
        <v>52</v>
      </c>
      <c r="D19" s="70"/>
      <c r="E19" s="71"/>
      <c r="F19" s="72" t="s">
        <v>24</v>
      </c>
      <c r="G19" s="69">
        <v>7</v>
      </c>
      <c r="H19" s="73">
        <f>IF($G19="","",INDEX('1. závod'!$A:$CM,$G19+3,INDEX('Základní list'!$B:$B,MATCH($F19,'Základní list'!$A:$A,0),1)))</f>
        <v>2520</v>
      </c>
      <c r="I19" s="74">
        <f>IF($G19="","",INDEX('1. závod'!$A:$CL,$G19+3,INDEX('Základní list'!$B:$B,MATCH($F19,'Základní list'!$A:$A,0),1)+2))</f>
        <v>3</v>
      </c>
      <c r="J19" s="67" t="s">
        <v>23</v>
      </c>
      <c r="K19" s="75">
        <v>5</v>
      </c>
      <c r="L19" s="76">
        <f>IF($K19="","",INDEX('2. závod'!$A:$CM,$K19+3,INDEX('Základní list'!$B:$B,MATCH($J19,'Základní list'!$A:$A,0),1)))</f>
        <v>600</v>
      </c>
      <c r="M19" s="77">
        <f>IF($K19="","",INDEX('2. závod'!$A:$CM,$K19+3,INDEX('Základní list'!$B:$B,MATCH($J19,'Základní list'!$A:$A,0),1)+2))</f>
        <v>4</v>
      </c>
      <c r="N19" s="78">
        <f t="shared" si="0"/>
        <v>3120</v>
      </c>
      <c r="O19" s="79">
        <f t="shared" si="1"/>
        <v>7</v>
      </c>
      <c r="P19" s="80">
        <v>11</v>
      </c>
      <c r="Q19" s="22" t="str">
        <f t="shared" si="2"/>
        <v>B7</v>
      </c>
      <c r="R19" s="22" t="str">
        <f t="shared" si="3"/>
        <v>C5</v>
      </c>
      <c r="S19" s="22">
        <f t="shared" si="4"/>
        <v>2</v>
      </c>
    </row>
    <row r="20" spans="1:19" ht="18" customHeight="1" collapsed="1">
      <c r="A20" s="67">
        <v>12</v>
      </c>
      <c r="B20" s="81" t="s">
        <v>126</v>
      </c>
      <c r="C20" s="69" t="s">
        <v>52</v>
      </c>
      <c r="D20" s="70"/>
      <c r="E20" s="71"/>
      <c r="F20" s="72" t="s">
        <v>19</v>
      </c>
      <c r="G20" s="69">
        <v>3</v>
      </c>
      <c r="H20" s="73">
        <f>IF($G20="","",INDEX('1. závod'!$A:$CM,$G20+3,INDEX('Základní list'!$B:$B,MATCH($F20,'Základní list'!$A:$A,0),1)))</f>
        <v>12500</v>
      </c>
      <c r="I20" s="166">
        <f>IF($G20="","",INDEX('1. závod'!$A:$CL,$G20+3,INDEX('Základní list'!$B:$B,MATCH($F20,'Základní list'!$A:$A,0),1)+2))</f>
        <v>1</v>
      </c>
      <c r="J20" s="67" t="s">
        <v>20</v>
      </c>
      <c r="K20" s="75">
        <v>1</v>
      </c>
      <c r="L20" s="76">
        <f>IF($K20="","",INDEX('2. závod'!$A:$CM,$K20+3,INDEX('Základní list'!$B:$B,MATCH($J20,'Základní list'!$A:$A,0),1)))</f>
        <v>1200</v>
      </c>
      <c r="M20" s="77">
        <f>IF($K20="","",INDEX('2. závod'!$A:$CM,$K20+3,INDEX('Základní list'!$B:$B,MATCH($J20,'Základní list'!$A:$A,0),1)+2))</f>
        <v>7</v>
      </c>
      <c r="N20" s="78">
        <f t="shared" si="0"/>
        <v>13700</v>
      </c>
      <c r="O20" s="79">
        <f t="shared" si="1"/>
        <v>8</v>
      </c>
      <c r="P20" s="80">
        <f>IF($N20="","",RANK(O20,O:O,1))</f>
        <v>12</v>
      </c>
      <c r="Q20" s="22" t="str">
        <f t="shared" si="2"/>
        <v>A3</v>
      </c>
      <c r="R20" s="22" t="str">
        <f t="shared" si="3"/>
        <v>D1</v>
      </c>
      <c r="S20" s="22">
        <f t="shared" si="4"/>
        <v>2</v>
      </c>
    </row>
    <row r="21" spans="1:19" ht="18" customHeight="1">
      <c r="A21" s="67">
        <v>13</v>
      </c>
      <c r="B21" s="68" t="s">
        <v>140</v>
      </c>
      <c r="C21" s="69" t="s">
        <v>52</v>
      </c>
      <c r="D21" s="70" t="s">
        <v>98</v>
      </c>
      <c r="E21" s="82">
        <v>10</v>
      </c>
      <c r="F21" s="72" t="s">
        <v>24</v>
      </c>
      <c r="G21" s="69">
        <v>6</v>
      </c>
      <c r="H21" s="73">
        <f>IF($G21="","",INDEX('1. závod'!$A:$CM,$G21+3,INDEX('Základní list'!$B:$B,MATCH($F21,'Základní list'!$A:$A,0),1)))</f>
        <v>2940</v>
      </c>
      <c r="I21" s="74">
        <f>IF($G21="","",INDEX('1. závod'!$A:$CL,$G21+3,INDEX('Základní list'!$B:$B,MATCH($F21,'Základní list'!$A:$A,0),1)+2))</f>
        <v>2</v>
      </c>
      <c r="J21" s="67" t="s">
        <v>24</v>
      </c>
      <c r="K21" s="75">
        <v>1</v>
      </c>
      <c r="L21" s="76">
        <f>IF($K21="","",INDEX('2. závod'!$A:$CM,$K21+3,INDEX('Základní list'!$B:$B,MATCH($J21,'Základní list'!$A:$A,0),1)))</f>
        <v>1060</v>
      </c>
      <c r="M21" s="77">
        <f>IF($K21="","",INDEX('2. závod'!$A:$CM,$K21+3,INDEX('Základní list'!$B:$B,MATCH($J21,'Základní list'!$A:$A,0),1)+2))</f>
        <v>6.5</v>
      </c>
      <c r="N21" s="78">
        <f t="shared" si="0"/>
        <v>4000</v>
      </c>
      <c r="O21" s="79">
        <f t="shared" si="1"/>
        <v>8.5</v>
      </c>
      <c r="P21" s="80">
        <f>IF($N21="","",RANK(O21,O:O,1))</f>
        <v>13</v>
      </c>
      <c r="Q21" s="22" t="str">
        <f t="shared" si="2"/>
        <v>B6</v>
      </c>
      <c r="R21" s="22" t="str">
        <f t="shared" si="3"/>
        <v>B1</v>
      </c>
      <c r="S21" s="22">
        <f t="shared" si="4"/>
        <v>2</v>
      </c>
    </row>
    <row r="22" spans="1:19" s="18" customFormat="1" ht="18" customHeight="1">
      <c r="A22" s="67">
        <v>14</v>
      </c>
      <c r="B22" s="68" t="s">
        <v>150</v>
      </c>
      <c r="C22" s="69" t="s">
        <v>52</v>
      </c>
      <c r="D22" s="70" t="s">
        <v>93</v>
      </c>
      <c r="E22" s="71">
        <v>6</v>
      </c>
      <c r="F22" s="72" t="s">
        <v>23</v>
      </c>
      <c r="G22" s="69">
        <v>11</v>
      </c>
      <c r="H22" s="73">
        <f>IF($G22="","",INDEX('1. závod'!$A:$CM,$G22+3,INDEX('Základní list'!$B:$B,MATCH($F22,'Základní list'!$A:$A,0),1)))</f>
        <v>520</v>
      </c>
      <c r="I22" s="74">
        <f>IF($G22="","",INDEX('1. závod'!$A:$CL,$G22+3,INDEX('Základní list'!$B:$B,MATCH($F22,'Základní list'!$A:$A,0),1)+2))</f>
        <v>6</v>
      </c>
      <c r="J22" s="67" t="s">
        <v>24</v>
      </c>
      <c r="K22" s="75">
        <v>8</v>
      </c>
      <c r="L22" s="76">
        <f>IF($K22="","",INDEX('2. závod'!$A:$CM,$K22+3,INDEX('Základní list'!$B:$B,MATCH($J22,'Základní list'!$A:$A,0),1)))</f>
        <v>1900</v>
      </c>
      <c r="M22" s="77">
        <f>IF($K22="","",INDEX('2. závod'!$A:$CM,$K22+3,INDEX('Základní list'!$B:$B,MATCH($J22,'Základní list'!$A:$A,0),1)+2))</f>
        <v>3</v>
      </c>
      <c r="N22" s="78">
        <f t="shared" si="0"/>
        <v>2420</v>
      </c>
      <c r="O22" s="79">
        <f t="shared" si="1"/>
        <v>9</v>
      </c>
      <c r="P22" s="80">
        <f>IF($N22="","",RANK(O22,O:O,1))</f>
        <v>14</v>
      </c>
      <c r="Q22" s="22" t="str">
        <f t="shared" si="2"/>
        <v>C11</v>
      </c>
      <c r="R22" s="22" t="str">
        <f t="shared" si="3"/>
        <v>B8</v>
      </c>
      <c r="S22" s="22">
        <f t="shared" si="4"/>
        <v>2</v>
      </c>
    </row>
    <row r="23" spans="1:19" ht="18" customHeight="1">
      <c r="A23" s="67">
        <v>15</v>
      </c>
      <c r="B23" s="68" t="s">
        <v>157</v>
      </c>
      <c r="C23" s="69" t="s">
        <v>52</v>
      </c>
      <c r="D23" s="70" t="s">
        <v>90</v>
      </c>
      <c r="E23" s="71">
        <v>3</v>
      </c>
      <c r="F23" s="72" t="s">
        <v>24</v>
      </c>
      <c r="G23" s="69">
        <v>4</v>
      </c>
      <c r="H23" s="73">
        <f>IF($G23="","",INDEX('1. závod'!$A:$CM,$G23+3,INDEX('Základní list'!$B:$B,MATCH($F23,'Základní list'!$A:$A,0),1)))</f>
        <v>600</v>
      </c>
      <c r="I23" s="74">
        <f>IF($G23="","",INDEX('1. závod'!$A:$CL,$G23+3,INDEX('Základní list'!$B:$B,MATCH($F23,'Základní list'!$A:$A,0),1)+2))</f>
        <v>6</v>
      </c>
      <c r="J23" s="67" t="s">
        <v>23</v>
      </c>
      <c r="K23" s="75">
        <v>7</v>
      </c>
      <c r="L23" s="76">
        <f>IF($K23="","",INDEX('2. závod'!$A:$CM,$K23+3,INDEX('Základní list'!$B:$B,MATCH($J23,'Základní list'!$A:$A,0),1)))</f>
        <v>1160</v>
      </c>
      <c r="M23" s="77">
        <f>IF($K23="","",INDEX('2. závod'!$A:$CM,$K23+3,INDEX('Základní list'!$B:$B,MATCH($J23,'Základní list'!$A:$A,0),1)+2))</f>
        <v>3</v>
      </c>
      <c r="N23" s="78">
        <f t="shared" si="0"/>
        <v>1760</v>
      </c>
      <c r="O23" s="79">
        <f t="shared" si="1"/>
        <v>9</v>
      </c>
      <c r="P23" s="80">
        <v>15</v>
      </c>
      <c r="Q23" s="22" t="str">
        <f t="shared" si="2"/>
        <v>B4</v>
      </c>
      <c r="R23" s="22" t="str">
        <f t="shared" si="3"/>
        <v>C7</v>
      </c>
      <c r="S23" s="22">
        <f t="shared" si="4"/>
        <v>2</v>
      </c>
    </row>
    <row r="24" spans="1:19" ht="18" customHeight="1">
      <c r="A24" s="67">
        <v>16</v>
      </c>
      <c r="B24" s="68" t="s">
        <v>156</v>
      </c>
      <c r="C24" s="69" t="s">
        <v>52</v>
      </c>
      <c r="D24" s="70" t="s">
        <v>90</v>
      </c>
      <c r="E24" s="82">
        <v>2</v>
      </c>
      <c r="F24" s="72" t="s">
        <v>20</v>
      </c>
      <c r="G24" s="69">
        <v>6</v>
      </c>
      <c r="H24" s="73">
        <f>IF($G24="","",INDEX('1. závod'!$A:$CM,$G24+3,INDEX('Základní list'!$B:$B,MATCH($F24,'Základní list'!$A:$A,0),1)))</f>
        <v>960</v>
      </c>
      <c r="I24" s="74">
        <f>IF($G24="","",INDEX('1. závod'!$A:$CL,$G24+3,INDEX('Základní list'!$B:$B,MATCH($F24,'Základní list'!$A:$A,0),1)+2))</f>
        <v>4</v>
      </c>
      <c r="J24" s="67" t="s">
        <v>19</v>
      </c>
      <c r="K24" s="75">
        <v>2</v>
      </c>
      <c r="L24" s="76">
        <f>IF($K24="","",INDEX('2. závod'!$A:$CM,$K24+3,INDEX('Základní list'!$B:$B,MATCH($J24,'Základní list'!$A:$A,0),1)))</f>
        <v>1740</v>
      </c>
      <c r="M24" s="77">
        <f>IF($K24="","",INDEX('2. závod'!$A:$CM,$K24+3,INDEX('Základní list'!$B:$B,MATCH($J24,'Základní list'!$A:$A,0),1)+2))</f>
        <v>6</v>
      </c>
      <c r="N24" s="78">
        <f t="shared" si="0"/>
        <v>2700</v>
      </c>
      <c r="O24" s="79">
        <f t="shared" si="1"/>
        <v>10</v>
      </c>
      <c r="P24" s="80">
        <f>IF($N24="","",RANK(O24,O:O,1))</f>
        <v>16</v>
      </c>
      <c r="Q24" s="22" t="str">
        <f t="shared" si="2"/>
        <v>D6</v>
      </c>
      <c r="R24" s="22" t="str">
        <f t="shared" si="3"/>
        <v>A2</v>
      </c>
      <c r="S24" s="22">
        <f t="shared" si="4"/>
        <v>2</v>
      </c>
    </row>
    <row r="25" spans="1:19" s="18" customFormat="1" ht="18" customHeight="1">
      <c r="A25" s="67">
        <v>17</v>
      </c>
      <c r="B25" s="81" t="s">
        <v>131</v>
      </c>
      <c r="C25" s="69" t="s">
        <v>163</v>
      </c>
      <c r="D25" s="70" t="s">
        <v>101</v>
      </c>
      <c r="E25" s="71">
        <v>33</v>
      </c>
      <c r="F25" s="72" t="s">
        <v>20</v>
      </c>
      <c r="G25" s="69">
        <v>11</v>
      </c>
      <c r="H25" s="73">
        <f>IF($G25="","",INDEX('1. závod'!$A:$CM,$G25+3,INDEX('Základní list'!$B:$B,MATCH($F25,'Základní list'!$A:$A,0),1)))</f>
        <v>860</v>
      </c>
      <c r="I25" s="74">
        <f>IF($G25="","",INDEX('1. závod'!$A:$CL,$G25+3,INDEX('Základní list'!$B:$B,MATCH($F25,'Základní list'!$A:$A,0),1)+2))</f>
        <v>7</v>
      </c>
      <c r="J25" s="67" t="s">
        <v>24</v>
      </c>
      <c r="K25" s="75">
        <v>4</v>
      </c>
      <c r="L25" s="76">
        <f>IF($K25="","",INDEX('2. závod'!$A:$CM,$K25+3,INDEX('Základní list'!$B:$B,MATCH($J25,'Základní list'!$A:$A,0),1)))</f>
        <v>1580</v>
      </c>
      <c r="M25" s="77">
        <f>IF($K25="","",INDEX('2. závod'!$A:$CM,$K25+3,INDEX('Základní list'!$B:$B,MATCH($J25,'Základní list'!$A:$A,0),1)+2))</f>
        <v>4</v>
      </c>
      <c r="N25" s="78">
        <f t="shared" si="0"/>
        <v>2440</v>
      </c>
      <c r="O25" s="79">
        <f t="shared" si="1"/>
        <v>11</v>
      </c>
      <c r="P25" s="80">
        <f>IF($N25="","",RANK(O25,O:O,1))</f>
        <v>17</v>
      </c>
      <c r="Q25" s="22" t="str">
        <f t="shared" si="2"/>
        <v>D11</v>
      </c>
      <c r="R25" s="22" t="str">
        <f t="shared" si="3"/>
        <v>B4</v>
      </c>
      <c r="S25" s="22">
        <f t="shared" si="4"/>
        <v>2</v>
      </c>
    </row>
    <row r="26" spans="1:19" s="18" customFormat="1" ht="18" customHeight="1">
      <c r="A26" s="67">
        <v>18</v>
      </c>
      <c r="B26" s="68" t="s">
        <v>141</v>
      </c>
      <c r="C26" s="69" t="s">
        <v>52</v>
      </c>
      <c r="D26" s="70" t="s">
        <v>98</v>
      </c>
      <c r="E26" s="71">
        <v>11</v>
      </c>
      <c r="F26" s="72" t="s">
        <v>20</v>
      </c>
      <c r="G26" s="69">
        <v>9</v>
      </c>
      <c r="H26" s="73">
        <f>IF($G26="","",INDEX('1. závod'!$A:$CM,$G26+3,INDEX('Základní list'!$B:$B,MATCH($F26,'Základní list'!$A:$A,0),1)))</f>
        <v>1360</v>
      </c>
      <c r="I26" s="74">
        <f>IF($G26="","",INDEX('1. závod'!$A:$CL,$G26+3,INDEX('Základní list'!$B:$B,MATCH($F26,'Základní list'!$A:$A,0),1)+2))</f>
        <v>2</v>
      </c>
      <c r="J26" s="67" t="s">
        <v>23</v>
      </c>
      <c r="K26" s="75">
        <v>1</v>
      </c>
      <c r="L26" s="76">
        <f>IF($K26="","",INDEX('2. závod'!$A:$CM,$K26+3,INDEX('Základní list'!$B:$B,MATCH($J26,'Základní list'!$A:$A,0),1)))</f>
        <v>0</v>
      </c>
      <c r="M26" s="77">
        <f>IF($K26="","",INDEX('2. závod'!$A:$CM,$K26+3,INDEX('Základní list'!$B:$B,MATCH($J26,'Základní list'!$A:$A,0),1)+2))</f>
        <v>9.5</v>
      </c>
      <c r="N26" s="78">
        <f t="shared" si="0"/>
        <v>1360</v>
      </c>
      <c r="O26" s="79">
        <f t="shared" si="1"/>
        <v>11.5</v>
      </c>
      <c r="P26" s="80">
        <f>IF($N26="","",RANK(O26,O:O,1))</f>
        <v>18</v>
      </c>
      <c r="Q26" s="22" t="str">
        <f t="shared" si="2"/>
        <v>D9</v>
      </c>
      <c r="R26" s="22" t="str">
        <f t="shared" si="3"/>
        <v>C1</v>
      </c>
      <c r="S26" s="22">
        <f t="shared" si="4"/>
        <v>2</v>
      </c>
    </row>
    <row r="27" spans="1:19" ht="18" customHeight="1">
      <c r="A27" s="67">
        <v>19</v>
      </c>
      <c r="B27" s="68" t="s">
        <v>169</v>
      </c>
      <c r="C27" s="69" t="s">
        <v>52</v>
      </c>
      <c r="D27" s="70"/>
      <c r="E27" s="82"/>
      <c r="F27" s="72" t="s">
        <v>19</v>
      </c>
      <c r="G27" s="69">
        <v>7</v>
      </c>
      <c r="H27" s="73">
        <f>IF($G27="","",INDEX('1. závod'!$A:$CM,$G27+3,INDEX('Základní list'!$B:$B,MATCH($F27,'Základní list'!$A:$A,0),1)))</f>
        <v>2420</v>
      </c>
      <c r="I27" s="74">
        <f>IF($G27="","",INDEX('1. závod'!$A:$CL,$G27+3,INDEX('Základní list'!$B:$B,MATCH($F27,'Základní list'!$A:$A,0),1)+2))</f>
        <v>6.5</v>
      </c>
      <c r="J27" s="67" t="s">
        <v>20</v>
      </c>
      <c r="K27" s="75">
        <v>10</v>
      </c>
      <c r="L27" s="76">
        <f>IF($K27="","",INDEX('2. závod'!$A:$CM,$K27+3,INDEX('Základní list'!$B:$B,MATCH($J27,'Základní list'!$A:$A,0),1)))</f>
        <v>1220</v>
      </c>
      <c r="M27" s="77">
        <f>IF($K27="","",INDEX('2. závod'!$A:$CM,$K27+3,INDEX('Základní list'!$B:$B,MATCH($J27,'Základní list'!$A:$A,0),1)+2))</f>
        <v>5.5</v>
      </c>
      <c r="N27" s="78">
        <f t="shared" si="0"/>
        <v>3640</v>
      </c>
      <c r="O27" s="79">
        <f t="shared" si="1"/>
        <v>12</v>
      </c>
      <c r="P27" s="80">
        <f>IF($N27="","",RANK(O27,O:O,1))</f>
        <v>19</v>
      </c>
      <c r="Q27" s="22" t="str">
        <f t="shared" si="2"/>
        <v>A7</v>
      </c>
      <c r="R27" s="22" t="str">
        <f t="shared" si="3"/>
        <v>D10</v>
      </c>
      <c r="S27" s="22">
        <f t="shared" si="4"/>
        <v>2</v>
      </c>
    </row>
    <row r="28" spans="1:19" s="18" customFormat="1" ht="18" customHeight="1">
      <c r="A28" s="67">
        <v>20</v>
      </c>
      <c r="B28" s="68" t="s">
        <v>137</v>
      </c>
      <c r="C28" s="69" t="s">
        <v>52</v>
      </c>
      <c r="D28" s="70"/>
      <c r="E28" s="71"/>
      <c r="F28" s="72" t="s">
        <v>23</v>
      </c>
      <c r="G28" s="69">
        <v>1</v>
      </c>
      <c r="H28" s="73">
        <f>IF($G28="","",INDEX('1. závod'!$A:$CM,$G28+3,INDEX('Základní list'!$B:$B,MATCH($F28,'Základní list'!$A:$A,0),1)))</f>
        <v>320</v>
      </c>
      <c r="I28" s="74">
        <f>IF($G28="","",INDEX('1. závod'!$A:$CL,$G28+3,INDEX('Základní list'!$B:$B,MATCH($F28,'Základní list'!$A:$A,0),1)+2))</f>
        <v>8</v>
      </c>
      <c r="J28" s="67" t="s">
        <v>20</v>
      </c>
      <c r="K28" s="75">
        <v>3</v>
      </c>
      <c r="L28" s="76">
        <f>IF($K28="","",INDEX('2. závod'!$A:$CM,$K28+3,INDEX('Základní list'!$B:$B,MATCH($J28,'Základní list'!$A:$A,0),1)))</f>
        <v>2040</v>
      </c>
      <c r="M28" s="77">
        <f>IF($K28="","",INDEX('2. závod'!$A:$CM,$K28+3,INDEX('Základní list'!$B:$B,MATCH($J28,'Základní list'!$A:$A,0),1)+2))</f>
        <v>4</v>
      </c>
      <c r="N28" s="78">
        <f t="shared" si="0"/>
        <v>2360</v>
      </c>
      <c r="O28" s="79">
        <f t="shared" si="1"/>
        <v>12</v>
      </c>
      <c r="P28" s="80">
        <v>20</v>
      </c>
      <c r="Q28" s="22" t="str">
        <f t="shared" si="2"/>
        <v>C1</v>
      </c>
      <c r="R28" s="22" t="str">
        <f t="shared" si="3"/>
        <v>D3</v>
      </c>
      <c r="S28" s="22">
        <f t="shared" si="4"/>
        <v>2</v>
      </c>
    </row>
    <row r="29" spans="1:19" ht="18" customHeight="1">
      <c r="A29" s="67">
        <v>21</v>
      </c>
      <c r="B29" s="158" t="s">
        <v>135</v>
      </c>
      <c r="C29" s="69" t="s">
        <v>164</v>
      </c>
      <c r="D29" s="70" t="s">
        <v>96</v>
      </c>
      <c r="E29" s="82">
        <v>31</v>
      </c>
      <c r="F29" s="72" t="s">
        <v>20</v>
      </c>
      <c r="G29" s="69">
        <v>12</v>
      </c>
      <c r="H29" s="73">
        <f>IF($G29="","",INDEX('1. závod'!$A:$CM,$G29+3,INDEX('Základní list'!$B:$B,MATCH($F29,'Základní list'!$A:$A,0),1)))</f>
        <v>200</v>
      </c>
      <c r="I29" s="74">
        <f>IF($G29="","",INDEX('1. závod'!$A:$CL,$G29+3,INDEX('Základní list'!$B:$B,MATCH($F29,'Základní list'!$A:$A,0),1)+2))</f>
        <v>10</v>
      </c>
      <c r="J29" s="67" t="s">
        <v>23</v>
      </c>
      <c r="K29" s="75">
        <v>2</v>
      </c>
      <c r="L29" s="76">
        <f>IF($K29="","",INDEX('2. závod'!$A:$CM,$K29+3,INDEX('Základní list'!$B:$B,MATCH($J29,'Základní list'!$A:$A,0),1)))</f>
        <v>1320</v>
      </c>
      <c r="M29" s="77">
        <f>IF($K29="","",INDEX('2. závod'!$A:$CM,$K29+3,INDEX('Základní list'!$B:$B,MATCH($J29,'Základní list'!$A:$A,0),1)+2))</f>
        <v>2</v>
      </c>
      <c r="N29" s="78">
        <f t="shared" si="0"/>
        <v>1520</v>
      </c>
      <c r="O29" s="79">
        <f t="shared" si="1"/>
        <v>12</v>
      </c>
      <c r="P29" s="80">
        <v>21</v>
      </c>
      <c r="Q29" s="22" t="str">
        <f t="shared" si="2"/>
        <v>D12</v>
      </c>
      <c r="R29" s="22" t="str">
        <f t="shared" si="3"/>
        <v>C2</v>
      </c>
      <c r="S29" s="22">
        <f t="shared" si="4"/>
        <v>2</v>
      </c>
    </row>
    <row r="30" spans="1:19" ht="18" customHeight="1" collapsed="1">
      <c r="A30" s="67">
        <v>22</v>
      </c>
      <c r="B30" s="68" t="s">
        <v>173</v>
      </c>
      <c r="C30" s="69" t="s">
        <v>52</v>
      </c>
      <c r="D30" s="70" t="s">
        <v>100</v>
      </c>
      <c r="E30" s="71">
        <v>14</v>
      </c>
      <c r="F30" s="72" t="s">
        <v>20</v>
      </c>
      <c r="G30" s="69">
        <v>7</v>
      </c>
      <c r="H30" s="73">
        <f>IF($G30="","",INDEX('1. závod'!$A:$CM,$G30+3,INDEX('Základní list'!$B:$B,MATCH($F30,'Základní list'!$A:$A,0),1)))</f>
        <v>880</v>
      </c>
      <c r="I30" s="74">
        <f>IF($G30="","",INDEX('1. závod'!$A:$CL,$G30+3,INDEX('Základní list'!$B:$B,MATCH($F30,'Základní list'!$A:$A,0),1)+2))</f>
        <v>6</v>
      </c>
      <c r="J30" s="67" t="s">
        <v>24</v>
      </c>
      <c r="K30" s="75">
        <v>6</v>
      </c>
      <c r="L30" s="76">
        <f>IF($K30="","",INDEX('2. závod'!$A:$CM,$K30+3,INDEX('Základní list'!$B:$B,MATCH($J30,'Základní list'!$A:$A,0),1)))</f>
        <v>1060</v>
      </c>
      <c r="M30" s="77">
        <f>IF($K30="","",INDEX('2. závod'!$A:$CM,$K30+3,INDEX('Základní list'!$B:$B,MATCH($J30,'Základní list'!$A:$A,0),1)+2))</f>
        <v>6.5</v>
      </c>
      <c r="N30" s="78">
        <f t="shared" si="0"/>
        <v>1940</v>
      </c>
      <c r="O30" s="79">
        <f t="shared" si="1"/>
        <v>12.5</v>
      </c>
      <c r="P30" s="80">
        <f>IF($N30="","",RANK(O30,O:O,1))</f>
        <v>22</v>
      </c>
      <c r="Q30" s="22" t="str">
        <f t="shared" si="2"/>
        <v>D7</v>
      </c>
      <c r="R30" s="22" t="str">
        <f t="shared" si="3"/>
        <v>B6</v>
      </c>
      <c r="S30" s="22">
        <f t="shared" si="4"/>
        <v>2</v>
      </c>
    </row>
    <row r="31" spans="1:19" ht="18" customHeight="1">
      <c r="A31" s="67">
        <v>23</v>
      </c>
      <c r="B31" s="68" t="s">
        <v>168</v>
      </c>
      <c r="C31" s="69" t="s">
        <v>52</v>
      </c>
      <c r="D31" s="70" t="s">
        <v>136</v>
      </c>
      <c r="E31" s="71">
        <v>28</v>
      </c>
      <c r="F31" s="72" t="s">
        <v>20</v>
      </c>
      <c r="G31" s="69">
        <v>4</v>
      </c>
      <c r="H31" s="73">
        <f>IF($G31="","",INDEX('1. závod'!$A:$CM,$G31+3,INDEX('Základní list'!$B:$B,MATCH($F31,'Základní list'!$A:$A,0),1)))</f>
        <v>980</v>
      </c>
      <c r="I31" s="74">
        <f>IF($G31="","",INDEX('1. závod'!$A:$CL,$G31+3,INDEX('Základní list'!$B:$B,MATCH($F31,'Základní list'!$A:$A,0),1)+2))</f>
        <v>3</v>
      </c>
      <c r="J31" s="67" t="s">
        <v>23</v>
      </c>
      <c r="K31" s="75">
        <v>11</v>
      </c>
      <c r="L31" s="76">
        <f>IF($K31="","",INDEX('2. závod'!$A:$CM,$K31+3,INDEX('Základní list'!$B:$B,MATCH($J31,'Základní list'!$A:$A,0),1)))</f>
        <v>0</v>
      </c>
      <c r="M31" s="77">
        <f>IF($K31="","",INDEX('2. závod'!$A:$CM,$K31+3,INDEX('Základní list'!$B:$B,MATCH($J31,'Základní list'!$A:$A,0),1)+2))</f>
        <v>9.5</v>
      </c>
      <c r="N31" s="78">
        <f t="shared" si="0"/>
        <v>980</v>
      </c>
      <c r="O31" s="79">
        <f t="shared" si="1"/>
        <v>12.5</v>
      </c>
      <c r="P31" s="80">
        <v>23</v>
      </c>
      <c r="Q31" s="22" t="str">
        <f t="shared" si="2"/>
        <v>D4</v>
      </c>
      <c r="R31" s="22" t="str">
        <f t="shared" si="3"/>
        <v>C11</v>
      </c>
      <c r="S31" s="22">
        <f t="shared" si="4"/>
        <v>2</v>
      </c>
    </row>
    <row r="32" spans="1:19" s="18" customFormat="1" ht="18" customHeight="1">
      <c r="A32" s="67">
        <v>24</v>
      </c>
      <c r="B32" s="81" t="s">
        <v>152</v>
      </c>
      <c r="C32" s="69" t="s">
        <v>52</v>
      </c>
      <c r="D32" s="70" t="s">
        <v>97</v>
      </c>
      <c r="E32" s="82">
        <v>8</v>
      </c>
      <c r="F32" s="72" t="s">
        <v>24</v>
      </c>
      <c r="G32" s="69">
        <v>1</v>
      </c>
      <c r="H32" s="73">
        <f>IF($G32="","",INDEX('1. závod'!$A:$CM,$G32+3,INDEX('Základní list'!$B:$B,MATCH($F32,'Základní list'!$A:$A,0),1)))</f>
        <v>520</v>
      </c>
      <c r="I32" s="74">
        <f>IF($G32="","",INDEX('1. závod'!$A:$CL,$G32+3,INDEX('Základní list'!$B:$B,MATCH($F32,'Základní list'!$A:$A,0),1)+2))</f>
        <v>8</v>
      </c>
      <c r="J32" s="67" t="s">
        <v>24</v>
      </c>
      <c r="K32" s="75">
        <v>5</v>
      </c>
      <c r="L32" s="76">
        <f>IF($K32="","",INDEX('2. závod'!$A:$CM,$K32+3,INDEX('Základní list'!$B:$B,MATCH($J32,'Základní list'!$A:$A,0),1)))</f>
        <v>1340</v>
      </c>
      <c r="M32" s="77">
        <f>IF($K32="","",INDEX('2. závod'!$A:$CM,$K32+3,INDEX('Základní list'!$B:$B,MATCH($J32,'Základní list'!$A:$A,0),1)+2))</f>
        <v>5</v>
      </c>
      <c r="N32" s="78">
        <f t="shared" si="0"/>
        <v>1860</v>
      </c>
      <c r="O32" s="79">
        <f t="shared" si="1"/>
        <v>13</v>
      </c>
      <c r="P32" s="80">
        <f>IF($N32="","",RANK(O32,O:O,1))</f>
        <v>24</v>
      </c>
      <c r="Q32" s="22" t="str">
        <f t="shared" si="2"/>
        <v>B1</v>
      </c>
      <c r="R32" s="22" t="str">
        <f>CONCATENATE(J32,K32)</f>
        <v>B5</v>
      </c>
      <c r="S32" s="22">
        <f>COUNT(I32,M32)</f>
        <v>2</v>
      </c>
    </row>
    <row r="33" spans="1:19" ht="18" customHeight="1">
      <c r="A33" s="67">
        <v>25</v>
      </c>
      <c r="B33" s="81" t="s">
        <v>122</v>
      </c>
      <c r="C33" s="69" t="s">
        <v>52</v>
      </c>
      <c r="D33" s="70" t="s">
        <v>123</v>
      </c>
      <c r="E33" s="71">
        <v>16</v>
      </c>
      <c r="F33" s="72" t="s">
        <v>24</v>
      </c>
      <c r="G33" s="69">
        <v>5</v>
      </c>
      <c r="H33" s="73">
        <f>IF($G33="","",INDEX('1. závod'!$A:$CM,$G33+3,INDEX('Základní list'!$B:$B,MATCH($F33,'Základní list'!$A:$A,0),1)))</f>
        <v>660</v>
      </c>
      <c r="I33" s="74">
        <f>IF($G33="","",INDEX('1. závod'!$A:$CL,$G33+3,INDEX('Základní list'!$B:$B,MATCH($F33,'Základní list'!$A:$A,0),1)+2))</f>
        <v>5</v>
      </c>
      <c r="J33" s="67" t="s">
        <v>24</v>
      </c>
      <c r="K33" s="75">
        <v>7</v>
      </c>
      <c r="L33" s="76">
        <f>IF($K33="","",INDEX('2. závod'!$A:$CM,$K33+3,INDEX('Základní list'!$B:$B,MATCH($J33,'Základní list'!$A:$A,0),1)))</f>
        <v>1000</v>
      </c>
      <c r="M33" s="77">
        <f>IF($K33="","",INDEX('2. závod'!$A:$CM,$K33+3,INDEX('Základní list'!$B:$B,MATCH($J33,'Základní list'!$A:$A,0),1)+2))</f>
        <v>8</v>
      </c>
      <c r="N33" s="78">
        <f t="shared" si="0"/>
        <v>1660</v>
      </c>
      <c r="O33" s="79">
        <f t="shared" si="1"/>
        <v>13</v>
      </c>
      <c r="P33" s="80">
        <v>25</v>
      </c>
      <c r="Q33" s="22" t="str">
        <f t="shared" si="2"/>
        <v>B5</v>
      </c>
      <c r="R33" s="22" t="str">
        <f>CONCATENATE(J33,K33)</f>
        <v>B7</v>
      </c>
      <c r="S33" s="22">
        <f>COUNT(I33,M33)</f>
        <v>2</v>
      </c>
    </row>
    <row r="34" spans="1:19" ht="18" customHeight="1">
      <c r="A34" s="67">
        <v>26</v>
      </c>
      <c r="B34" s="68" t="s">
        <v>91</v>
      </c>
      <c r="C34" s="69" t="s">
        <v>52</v>
      </c>
      <c r="D34" s="70"/>
      <c r="E34" s="71"/>
      <c r="F34" s="72" t="s">
        <v>19</v>
      </c>
      <c r="G34" s="69">
        <v>10</v>
      </c>
      <c r="H34" s="73">
        <f>IF($G34="","",INDEX('1. závod'!$A:$CM,$G34+3,INDEX('Základní list'!$B:$B,MATCH($F34,'Základní list'!$A:$A,0),1)))</f>
        <v>1980</v>
      </c>
      <c r="I34" s="74">
        <f>IF($G34="","",INDEX('1. závod'!$A:$CL,$G34+3,INDEX('Základní list'!$B:$B,MATCH($F34,'Základní list'!$A:$A,0),1)+2))</f>
        <v>8</v>
      </c>
      <c r="J34" s="67" t="s">
        <v>20</v>
      </c>
      <c r="K34" s="75">
        <v>7</v>
      </c>
      <c r="L34" s="76">
        <f>IF($K34="","",INDEX('2. závod'!$A:$CM,$K34+3,INDEX('Základní list'!$B:$B,MATCH($J34,'Základní list'!$A:$A,0),1)))</f>
        <v>1220</v>
      </c>
      <c r="M34" s="77">
        <f>IF($K34="","",INDEX('2. závod'!$A:$CM,$K34+3,INDEX('Základní list'!$B:$B,MATCH($J34,'Základní list'!$A:$A,0),1)+2))</f>
        <v>5.5</v>
      </c>
      <c r="N34" s="78">
        <f t="shared" si="0"/>
        <v>3200</v>
      </c>
      <c r="O34" s="79">
        <f t="shared" si="1"/>
        <v>13.5</v>
      </c>
      <c r="P34" s="80">
        <f>IF($N34="","",RANK(O34,O:O,1))</f>
        <v>26</v>
      </c>
      <c r="Q34" s="22" t="str">
        <f t="shared" si="2"/>
        <v>A10</v>
      </c>
      <c r="R34" s="22" t="str">
        <f t="shared" si="3"/>
        <v>D7</v>
      </c>
      <c r="S34" s="22">
        <f t="shared" si="4"/>
        <v>2</v>
      </c>
    </row>
    <row r="35" spans="1:19" s="18" customFormat="1" ht="18" customHeight="1">
      <c r="A35" s="67">
        <v>27</v>
      </c>
      <c r="B35" s="68" t="s">
        <v>138</v>
      </c>
      <c r="C35" s="69" t="s">
        <v>52</v>
      </c>
      <c r="D35" s="70"/>
      <c r="E35" s="82"/>
      <c r="F35" s="72" t="s">
        <v>19</v>
      </c>
      <c r="G35" s="69">
        <v>2</v>
      </c>
      <c r="H35" s="73">
        <f>IF($G35="","",INDEX('1. závod'!$A:$CM,$G35+3,INDEX('Základní list'!$B:$B,MATCH($F35,'Základní list'!$A:$A,0),1)))</f>
        <v>4380</v>
      </c>
      <c r="I35" s="74">
        <f>IF($G35="","",INDEX('1. závod'!$A:$CL,$G35+3,INDEX('Základní list'!$B:$B,MATCH($F35,'Základní list'!$A:$A,0),1)+2))</f>
        <v>5</v>
      </c>
      <c r="J35" s="67" t="s">
        <v>20</v>
      </c>
      <c r="K35" s="75">
        <v>4</v>
      </c>
      <c r="L35" s="76">
        <f>IF($K35="","",INDEX('2. závod'!$A:$CM,$K35+3,INDEX('Základní list'!$B:$B,MATCH($J35,'Základní list'!$A:$A,0),1)))</f>
        <v>360</v>
      </c>
      <c r="M35" s="77">
        <f>IF($K35="","",INDEX('2. závod'!$A:$CM,$K35+3,INDEX('Základní list'!$B:$B,MATCH($J35,'Základní list'!$A:$A,0),1)+2))</f>
        <v>9</v>
      </c>
      <c r="N35" s="78">
        <f t="shared" si="0"/>
        <v>4740</v>
      </c>
      <c r="O35" s="79">
        <f t="shared" si="1"/>
        <v>14</v>
      </c>
      <c r="P35" s="80">
        <f>IF($N35="","",RANK(O35,O:O,1))</f>
        <v>27</v>
      </c>
      <c r="Q35" s="22" t="str">
        <f t="shared" si="2"/>
        <v>A2</v>
      </c>
      <c r="R35" s="22" t="str">
        <f t="shared" si="3"/>
        <v>D4</v>
      </c>
      <c r="S35" s="22">
        <f t="shared" si="4"/>
        <v>2</v>
      </c>
    </row>
    <row r="36" spans="1:19" ht="18" customHeight="1">
      <c r="A36" s="67">
        <v>28</v>
      </c>
      <c r="B36" s="68" t="s">
        <v>127</v>
      </c>
      <c r="C36" s="69" t="s">
        <v>52</v>
      </c>
      <c r="D36" s="70" t="s">
        <v>100</v>
      </c>
      <c r="E36" s="71">
        <v>13</v>
      </c>
      <c r="F36" s="72" t="s">
        <v>24</v>
      </c>
      <c r="G36" s="69">
        <v>9</v>
      </c>
      <c r="H36" s="73">
        <f>IF($G36="","",INDEX('1. závod'!$A:$CM,$G36+3,INDEX('Základní list'!$B:$B,MATCH($F36,'Základní list'!$A:$A,0),1)))</f>
        <v>440</v>
      </c>
      <c r="I36" s="74">
        <f>IF($G36="","",INDEX('1. závod'!$A:$CL,$G36+3,INDEX('Základní list'!$B:$B,MATCH($F36,'Základní list'!$A:$A,0),1)+2))</f>
        <v>9</v>
      </c>
      <c r="J36" s="67" t="s">
        <v>23</v>
      </c>
      <c r="K36" s="75">
        <v>4</v>
      </c>
      <c r="L36" s="76">
        <f>IF($K36="","",INDEX('2. závod'!$A:$CM,$K36+3,INDEX('Základní list'!$B:$B,MATCH($J36,'Základní list'!$A:$A,0),1)))</f>
        <v>560</v>
      </c>
      <c r="M36" s="77">
        <f>IF($K36="","",INDEX('2. závod'!$A:$CM,$K36+3,INDEX('Základní list'!$B:$B,MATCH($J36,'Základní list'!$A:$A,0),1)+2))</f>
        <v>5</v>
      </c>
      <c r="N36" s="78">
        <f t="shared" si="0"/>
        <v>1000</v>
      </c>
      <c r="O36" s="79">
        <f t="shared" si="1"/>
        <v>14</v>
      </c>
      <c r="P36" s="80">
        <v>28</v>
      </c>
      <c r="Q36" s="22" t="str">
        <f t="shared" si="2"/>
        <v>B9</v>
      </c>
      <c r="R36" s="22" t="str">
        <f t="shared" si="3"/>
        <v>C4</v>
      </c>
      <c r="S36" s="22">
        <f t="shared" si="4"/>
        <v>2</v>
      </c>
    </row>
    <row r="37" spans="1:19" ht="18" customHeight="1">
      <c r="A37" s="67">
        <v>29</v>
      </c>
      <c r="B37" s="68" t="s">
        <v>125</v>
      </c>
      <c r="C37" s="69" t="s">
        <v>52</v>
      </c>
      <c r="D37" s="70" t="s">
        <v>123</v>
      </c>
      <c r="E37" s="82">
        <v>18</v>
      </c>
      <c r="F37" s="72" t="s">
        <v>23</v>
      </c>
      <c r="G37" s="69">
        <v>6</v>
      </c>
      <c r="H37" s="73">
        <f>IF($G37="","",INDEX('1. závod'!$A:$CM,$G37+3,INDEX('Základní list'!$B:$B,MATCH($F37,'Základní list'!$A:$A,0),1)))</f>
        <v>540</v>
      </c>
      <c r="I37" s="74">
        <f>IF($G37="","",INDEX('1. závod'!$A:$CL,$G37+3,INDEX('Základní list'!$B:$B,MATCH($F37,'Základní list'!$A:$A,0),1)+2))</f>
        <v>5</v>
      </c>
      <c r="J37" s="67" t="s">
        <v>23</v>
      </c>
      <c r="K37" s="75">
        <v>10</v>
      </c>
      <c r="L37" s="76">
        <f>IF($K37="","",INDEX('2. závod'!$A:$CM,$K37+3,INDEX('Základní list'!$B:$B,MATCH($J37,'Základní list'!$A:$A,0),1)))</f>
        <v>0</v>
      </c>
      <c r="M37" s="77">
        <f>IF($K37="","",INDEX('2. závod'!$A:$CM,$K37+3,INDEX('Základní list'!$B:$B,MATCH($J37,'Základní list'!$A:$A,0),1)+2))</f>
        <v>9.5</v>
      </c>
      <c r="N37" s="78">
        <f t="shared" si="0"/>
        <v>540</v>
      </c>
      <c r="O37" s="79">
        <f t="shared" si="1"/>
        <v>14.5</v>
      </c>
      <c r="P37" s="80">
        <f>IF($N37="","",RANK(O37,O:O,1))</f>
        <v>29</v>
      </c>
      <c r="Q37" s="22" t="str">
        <f t="shared" si="2"/>
        <v>C6</v>
      </c>
      <c r="R37" s="22" t="str">
        <f t="shared" si="3"/>
        <v>C10</v>
      </c>
      <c r="S37" s="22">
        <f t="shared" si="4"/>
        <v>2</v>
      </c>
    </row>
    <row r="38" spans="1:19" s="18" customFormat="1" ht="18" customHeight="1">
      <c r="A38" s="67">
        <v>30</v>
      </c>
      <c r="B38" s="68" t="s">
        <v>151</v>
      </c>
      <c r="C38" s="69" t="s">
        <v>52</v>
      </c>
      <c r="D38" s="70" t="s">
        <v>97</v>
      </c>
      <c r="E38" s="71">
        <v>7</v>
      </c>
      <c r="F38" s="72" t="s">
        <v>20</v>
      </c>
      <c r="G38" s="69">
        <v>3</v>
      </c>
      <c r="H38" s="73">
        <f>IF($G38="","",INDEX('1. závod'!$A:$CM,$G38+3,INDEX('Základní list'!$B:$B,MATCH($F38,'Základní list'!$A:$A,0),1)))</f>
        <v>340</v>
      </c>
      <c r="I38" s="74">
        <f>IF($G38="","",INDEX('1. závod'!$A:$CL,$G38+3,INDEX('Základní list'!$B:$B,MATCH($F38,'Základní list'!$A:$A,0),1)+2))</f>
        <v>8.5</v>
      </c>
      <c r="J38" s="67" t="s">
        <v>23</v>
      </c>
      <c r="K38" s="75">
        <v>8</v>
      </c>
      <c r="L38" s="76">
        <f>IF($K38="","",INDEX('2. závod'!$A:$CM,$K38+3,INDEX('Základní list'!$B:$B,MATCH($J38,'Základní list'!$A:$A,0),1)))</f>
        <v>50</v>
      </c>
      <c r="M38" s="77">
        <f>IF($K38="","",INDEX('2. závod'!$A:$CM,$K38+3,INDEX('Základní list'!$B:$B,MATCH($J38,'Základní list'!$A:$A,0),1)+2))</f>
        <v>6</v>
      </c>
      <c r="N38" s="78">
        <f t="shared" si="0"/>
        <v>390</v>
      </c>
      <c r="O38" s="79">
        <f t="shared" si="1"/>
        <v>14.5</v>
      </c>
      <c r="P38" s="80">
        <v>30</v>
      </c>
      <c r="Q38" s="22" t="str">
        <f t="shared" si="2"/>
        <v>D3</v>
      </c>
      <c r="R38" s="22" t="str">
        <f t="shared" si="3"/>
        <v>C8</v>
      </c>
      <c r="S38" s="22">
        <f t="shared" si="4"/>
        <v>2</v>
      </c>
    </row>
    <row r="39" spans="1:19" ht="18" customHeight="1">
      <c r="A39" s="67">
        <v>31</v>
      </c>
      <c r="B39" s="68" t="s">
        <v>153</v>
      </c>
      <c r="C39" s="69" t="s">
        <v>52</v>
      </c>
      <c r="D39" s="109"/>
      <c r="E39" s="82"/>
      <c r="F39" s="72" t="s">
        <v>19</v>
      </c>
      <c r="G39" s="69">
        <v>4</v>
      </c>
      <c r="H39" s="73">
        <f>IF($G39="","",INDEX('1. závod'!$A:$CM,$G39+3,INDEX('Základní list'!$B:$B,MATCH($F39,'Základní list'!$A:$A,0),1)))</f>
        <v>2420</v>
      </c>
      <c r="I39" s="74">
        <f>IF($G39="","",INDEX('1. závod'!$A:$CL,$G39+3,INDEX('Základní list'!$B:$B,MATCH($F39,'Základní list'!$A:$A,0),1)+2))</f>
        <v>6.5</v>
      </c>
      <c r="J39" s="67" t="s">
        <v>24</v>
      </c>
      <c r="K39" s="75">
        <v>9</v>
      </c>
      <c r="L39" s="76">
        <f>IF($K39="","",INDEX('2. závod'!$A:$CM,$K39+3,INDEX('Základní list'!$B:$B,MATCH($J39,'Základní list'!$A:$A,0),1)))</f>
        <v>220</v>
      </c>
      <c r="M39" s="77">
        <f>IF($K39="","",INDEX('2. závod'!$A:$CM,$K39+3,INDEX('Základní list'!$B:$B,MATCH($J39,'Základní list'!$A:$A,0),1)+2))</f>
        <v>9</v>
      </c>
      <c r="N39" s="78">
        <f t="shared" si="0"/>
        <v>2640</v>
      </c>
      <c r="O39" s="79">
        <f t="shared" si="1"/>
        <v>15.5</v>
      </c>
      <c r="P39" s="80">
        <f>IF($N39="","",RANK(O39,O:O,1))</f>
        <v>31</v>
      </c>
      <c r="Q39" s="22" t="str">
        <f t="shared" si="2"/>
        <v>A4</v>
      </c>
      <c r="R39" s="22" t="str">
        <f t="shared" si="3"/>
        <v>B9</v>
      </c>
      <c r="S39" s="22">
        <f t="shared" si="4"/>
        <v>2</v>
      </c>
    </row>
    <row r="40" spans="1:19" s="18" customFormat="1" ht="18" customHeight="1">
      <c r="A40" s="67">
        <v>32</v>
      </c>
      <c r="B40" s="68" t="s">
        <v>144</v>
      </c>
      <c r="C40" s="69" t="s">
        <v>52</v>
      </c>
      <c r="D40" s="70" t="s">
        <v>145</v>
      </c>
      <c r="E40" s="71">
        <v>23</v>
      </c>
      <c r="F40" s="67" t="s">
        <v>20</v>
      </c>
      <c r="G40" s="75">
        <v>2</v>
      </c>
      <c r="H40" s="73">
        <f>IF($G40="","",INDEX('1. závod'!$A:$CM,$G40+3,INDEX('Základní list'!$B:$B,MATCH($F40,'Základní list'!$A:$A,0),1)))</f>
        <v>940</v>
      </c>
      <c r="I40" s="74">
        <f>IF($G40="","",INDEX('1. závod'!$A:$CL,$G40+3,INDEX('Základní list'!$B:$B,MATCH($F40,'Základní list'!$A:$A,0),1)+2))</f>
        <v>5</v>
      </c>
      <c r="J40" s="67" t="s">
        <v>19</v>
      </c>
      <c r="K40" s="75">
        <v>10</v>
      </c>
      <c r="L40" s="76">
        <f>IF($K40="","",INDEX('2. závod'!$A:$CM,$K40+3,INDEX('Základní list'!$B:$B,MATCH($J40,'Základní list'!$A:$A,0),1)))</f>
        <v>640</v>
      </c>
      <c r="M40" s="77">
        <f>IF($K40="","",INDEX('2. závod'!$A:$CM,$K40+3,INDEX('Základní list'!$B:$B,MATCH($J40,'Základní list'!$A:$A,0),1)+2))</f>
        <v>10.5</v>
      </c>
      <c r="N40" s="78">
        <f t="shared" si="0"/>
        <v>1580</v>
      </c>
      <c r="O40" s="79">
        <f t="shared" si="1"/>
        <v>15.5</v>
      </c>
      <c r="P40" s="80">
        <v>32</v>
      </c>
      <c r="Q40" s="22" t="str">
        <f aca="true" t="shared" si="5" ref="Q40:Q57">CONCATENATE(F40,G40)</f>
        <v>D2</v>
      </c>
      <c r="R40" s="22" t="str">
        <f aca="true" t="shared" si="6" ref="R40:R57">CONCATENATE(J40,K40)</f>
        <v>A10</v>
      </c>
      <c r="S40" s="22">
        <f t="shared" si="4"/>
        <v>2</v>
      </c>
    </row>
    <row r="41" spans="1:19" ht="18" customHeight="1">
      <c r="A41" s="67">
        <v>33</v>
      </c>
      <c r="B41" s="68" t="s">
        <v>160</v>
      </c>
      <c r="C41" s="69" t="s">
        <v>163</v>
      </c>
      <c r="D41" s="70" t="s">
        <v>101</v>
      </c>
      <c r="E41" s="82">
        <v>34</v>
      </c>
      <c r="F41" s="72" t="s">
        <v>23</v>
      </c>
      <c r="G41" s="69">
        <v>8</v>
      </c>
      <c r="H41" s="73">
        <f>IF($G41="","",INDEX('1. závod'!$A:$CM,$G41+3,INDEX('Základní list'!$B:$B,MATCH($F41,'Základní list'!$A:$A,0),1)))</f>
        <v>200</v>
      </c>
      <c r="I41" s="74">
        <f>IF($G41="","",INDEX('1. závod'!$A:$CL,$G41+3,INDEX('Základní list'!$B:$B,MATCH($F41,'Základní list'!$A:$A,0),1)+2))</f>
        <v>9</v>
      </c>
      <c r="J41" s="67" t="s">
        <v>19</v>
      </c>
      <c r="K41" s="75">
        <v>8</v>
      </c>
      <c r="L41" s="76">
        <f>IF($K41="","",INDEX('2. závod'!$A:$CM,$K41+3,INDEX('Základní list'!$B:$B,MATCH($J41,'Základní list'!$A:$A,0),1)))</f>
        <v>1620</v>
      </c>
      <c r="M41" s="77">
        <f>IF($K41="","",INDEX('2. závod'!$A:$CM,$K41+3,INDEX('Základní list'!$B:$B,MATCH($J41,'Základní list'!$A:$A,0),1)+2))</f>
        <v>7</v>
      </c>
      <c r="N41" s="78">
        <f aca="true" t="shared" si="7" ref="N41:N57">IF($K41="","",SUM(H41,L41))</f>
        <v>1820</v>
      </c>
      <c r="O41" s="79">
        <f aca="true" t="shared" si="8" ref="O41:O57">IF($K41="","",SUM(I41,M41))</f>
        <v>16</v>
      </c>
      <c r="P41" s="80">
        <f>IF($N41="","",RANK(O41,O:O,1))</f>
        <v>33</v>
      </c>
      <c r="Q41" s="22" t="str">
        <f t="shared" si="5"/>
        <v>C8</v>
      </c>
      <c r="R41" s="22" t="str">
        <f t="shared" si="6"/>
        <v>A8</v>
      </c>
      <c r="S41" s="22">
        <f t="shared" si="4"/>
        <v>2</v>
      </c>
    </row>
    <row r="42" spans="1:19" ht="18" customHeight="1">
      <c r="A42" s="67">
        <v>34</v>
      </c>
      <c r="B42" s="68" t="s">
        <v>149</v>
      </c>
      <c r="C42" s="69" t="s">
        <v>52</v>
      </c>
      <c r="D42" s="70" t="s">
        <v>93</v>
      </c>
      <c r="E42" s="71">
        <v>5</v>
      </c>
      <c r="F42" s="72" t="s">
        <v>24</v>
      </c>
      <c r="G42" s="69">
        <v>2</v>
      </c>
      <c r="H42" s="73">
        <f>IF($G42="","",INDEX('1. závod'!$A:$CM,$G42+3,INDEX('Základní list'!$B:$B,MATCH($F42,'Základní list'!$A:$A,0),1)))</f>
        <v>560</v>
      </c>
      <c r="I42" s="74">
        <f>IF($G42="","",INDEX('1. závod'!$A:$CL,$G42+3,INDEX('Základní list'!$B:$B,MATCH($F42,'Základní list'!$A:$A,0),1)+2))</f>
        <v>7</v>
      </c>
      <c r="J42" s="67" t="s">
        <v>19</v>
      </c>
      <c r="K42" s="75">
        <v>7</v>
      </c>
      <c r="L42" s="76">
        <f>IF($K42="","",INDEX('2. závod'!$A:$CM,$K42+3,INDEX('Základní list'!$B:$B,MATCH($J42,'Základní list'!$A:$A,0),1)))</f>
        <v>760</v>
      </c>
      <c r="M42" s="77">
        <f>IF($K42="","",INDEX('2. závod'!$A:$CM,$K42+3,INDEX('Základní list'!$B:$B,MATCH($J42,'Základní list'!$A:$A,0),1)+2))</f>
        <v>9</v>
      </c>
      <c r="N42" s="78">
        <f t="shared" si="7"/>
        <v>1320</v>
      </c>
      <c r="O42" s="79">
        <f t="shared" si="8"/>
        <v>16</v>
      </c>
      <c r="P42" s="80">
        <v>34</v>
      </c>
      <c r="Q42" s="22" t="str">
        <f t="shared" si="5"/>
        <v>B2</v>
      </c>
      <c r="R42" s="22" t="str">
        <f t="shared" si="6"/>
        <v>A7</v>
      </c>
      <c r="S42" s="22">
        <f t="shared" si="4"/>
        <v>2</v>
      </c>
    </row>
    <row r="43" spans="1:19" s="18" customFormat="1" ht="18" customHeight="1">
      <c r="A43" s="67">
        <v>35</v>
      </c>
      <c r="B43" s="68" t="s">
        <v>124</v>
      </c>
      <c r="C43" s="69" t="s">
        <v>52</v>
      </c>
      <c r="D43" s="70" t="s">
        <v>123</v>
      </c>
      <c r="E43" s="82">
        <v>17</v>
      </c>
      <c r="F43" s="72" t="s">
        <v>20</v>
      </c>
      <c r="G43" s="69">
        <v>8</v>
      </c>
      <c r="H43" s="73">
        <f>IF($G43="","",INDEX('1. závod'!$A:$CM,$G43+3,INDEX('Základní list'!$B:$B,MATCH($F43,'Základní list'!$A:$A,0),1)))</f>
        <v>340</v>
      </c>
      <c r="I43" s="74">
        <f>IF($G43="","",INDEX('1. závod'!$A:$CL,$G43+3,INDEX('Základní list'!$B:$B,MATCH($F43,'Základní list'!$A:$A,0),1)+2))</f>
        <v>8.5</v>
      </c>
      <c r="J43" s="67" t="s">
        <v>19</v>
      </c>
      <c r="K43" s="75">
        <v>11</v>
      </c>
      <c r="L43" s="76">
        <f>IF($K43="","",INDEX('2. závod'!$A:$CM,$K43+3,INDEX('Základní list'!$B:$B,MATCH($J43,'Základní list'!$A:$A,0),1)))</f>
        <v>940</v>
      </c>
      <c r="M43" s="77">
        <f>IF($K43="","",INDEX('2. závod'!$A:$CM,$K43+3,INDEX('Základní list'!$B:$B,MATCH($J43,'Základní list'!$A:$A,0),1)+2))</f>
        <v>8</v>
      </c>
      <c r="N43" s="78">
        <f t="shared" si="7"/>
        <v>1280</v>
      </c>
      <c r="O43" s="79">
        <f t="shared" si="8"/>
        <v>16.5</v>
      </c>
      <c r="P43" s="80">
        <f>IF($N43="","",RANK(O43,O:O,1))</f>
        <v>35</v>
      </c>
      <c r="Q43" s="22" t="str">
        <f t="shared" si="5"/>
        <v>D8</v>
      </c>
      <c r="R43" s="22" t="str">
        <f t="shared" si="6"/>
        <v>A11</v>
      </c>
      <c r="S43" s="22">
        <f t="shared" si="4"/>
        <v>2</v>
      </c>
    </row>
    <row r="44" spans="1:19" ht="18" customHeight="1">
      <c r="A44" s="67">
        <v>36</v>
      </c>
      <c r="B44" s="68" t="s">
        <v>143</v>
      </c>
      <c r="C44" s="69" t="s">
        <v>52</v>
      </c>
      <c r="D44" s="70"/>
      <c r="E44" s="71"/>
      <c r="F44" s="72" t="s">
        <v>20</v>
      </c>
      <c r="G44" s="69">
        <v>1</v>
      </c>
      <c r="H44" s="73">
        <f>IF($G44="","",INDEX('1. závod'!$A:$CM,$G44+3,INDEX('Základní list'!$B:$B,MATCH($F44,'Základní list'!$A:$A,0),1)))</f>
        <v>0</v>
      </c>
      <c r="I44" s="74">
        <f>IF($G44="","",INDEX('1. závod'!$A:$CL,$G44+3,INDEX('Základní list'!$B:$B,MATCH($F44,'Základní list'!$A:$A,0),1)+2))</f>
        <v>12</v>
      </c>
      <c r="J44" s="67" t="s">
        <v>19</v>
      </c>
      <c r="K44" s="75">
        <v>3</v>
      </c>
      <c r="L44" s="76">
        <f>IF($K44="","",INDEX('2. závod'!$A:$CM,$K44+3,INDEX('Základní list'!$B:$B,MATCH($J44,'Základní list'!$A:$A,0),1)))</f>
        <v>1760</v>
      </c>
      <c r="M44" s="77">
        <f>IF($K44="","",INDEX('2. závod'!$A:$CM,$K44+3,INDEX('Základní list'!$B:$B,MATCH($J44,'Základní list'!$A:$A,0),1)+2))</f>
        <v>5</v>
      </c>
      <c r="N44" s="78">
        <f t="shared" si="7"/>
        <v>1760</v>
      </c>
      <c r="O44" s="79">
        <f t="shared" si="8"/>
        <v>17</v>
      </c>
      <c r="P44" s="80">
        <f>IF($N44="","",RANK(O44,O:O,1))</f>
        <v>36</v>
      </c>
      <c r="Q44" s="22" t="str">
        <f t="shared" si="5"/>
        <v>D1</v>
      </c>
      <c r="R44" s="22" t="str">
        <f t="shared" si="6"/>
        <v>A3</v>
      </c>
      <c r="S44" s="22">
        <f t="shared" si="4"/>
        <v>2</v>
      </c>
    </row>
    <row r="45" spans="1:19" s="18" customFormat="1" ht="18" customHeight="1">
      <c r="A45" s="67">
        <v>37</v>
      </c>
      <c r="B45" s="81" t="s">
        <v>121</v>
      </c>
      <c r="C45" s="69" t="s">
        <v>52</v>
      </c>
      <c r="D45" s="70" t="s">
        <v>136</v>
      </c>
      <c r="E45" s="82">
        <v>26</v>
      </c>
      <c r="F45" s="72" t="s">
        <v>23</v>
      </c>
      <c r="G45" s="69">
        <v>7</v>
      </c>
      <c r="H45" s="73">
        <f>IF($G45="","",INDEX('1. závod'!$A:$CM,$G45+3,INDEX('Základní list'!$B:$B,MATCH($F45,'Základní list'!$A:$A,0),1)))</f>
        <v>400</v>
      </c>
      <c r="I45" s="74">
        <f>IF($G45="","",INDEX('1. závod'!$A:$CL,$G45+3,INDEX('Základní list'!$B:$B,MATCH($F45,'Základní list'!$A:$A,0),1)+2))</f>
        <v>7</v>
      </c>
      <c r="J45" s="67" t="s">
        <v>19</v>
      </c>
      <c r="K45" s="75">
        <v>12</v>
      </c>
      <c r="L45" s="76">
        <f>IF($K45="","",INDEX('2. závod'!$A:$CM,$K45+3,INDEX('Základní list'!$B:$B,MATCH($J45,'Základní list'!$A:$A,0),1)))</f>
        <v>640</v>
      </c>
      <c r="M45" s="77">
        <f>IF($K45="","",INDEX('2. závod'!$A:$CM,$K45+3,INDEX('Základní list'!$B:$B,MATCH($J45,'Základní list'!$A:$A,0),1)+2))</f>
        <v>10.5</v>
      </c>
      <c r="N45" s="78">
        <f t="shared" si="7"/>
        <v>1040</v>
      </c>
      <c r="O45" s="79">
        <f t="shared" si="8"/>
        <v>17.5</v>
      </c>
      <c r="P45" s="80">
        <f>IF($N45="","",RANK(O45,O:O,1))</f>
        <v>37</v>
      </c>
      <c r="Q45" s="22" t="str">
        <f t="shared" si="5"/>
        <v>C7</v>
      </c>
      <c r="R45" s="22" t="str">
        <f t="shared" si="6"/>
        <v>A12</v>
      </c>
      <c r="S45" s="22">
        <f t="shared" si="4"/>
        <v>2</v>
      </c>
    </row>
    <row r="46" spans="1:19" ht="18" customHeight="1">
      <c r="A46" s="67">
        <v>38</v>
      </c>
      <c r="B46" s="68" t="s">
        <v>171</v>
      </c>
      <c r="C46" s="69" t="s">
        <v>52</v>
      </c>
      <c r="D46" s="70"/>
      <c r="E46" s="71"/>
      <c r="F46" s="72" t="s">
        <v>19</v>
      </c>
      <c r="G46" s="69">
        <v>12</v>
      </c>
      <c r="H46" s="73">
        <f>IF($G46="","",INDEX('1. závod'!$A:$CM,$G46+3,INDEX('Základní list'!$B:$B,MATCH($F46,'Základní list'!$A:$A,0),1)))</f>
        <v>1140</v>
      </c>
      <c r="I46" s="74">
        <f>IF($G46="","",INDEX('1. závod'!$A:$CL,$G46+3,INDEX('Základní list'!$B:$B,MATCH($F46,'Základní list'!$A:$A,0),1)+2))</f>
        <v>9</v>
      </c>
      <c r="J46" s="67" t="s">
        <v>20</v>
      </c>
      <c r="K46" s="75">
        <v>11</v>
      </c>
      <c r="L46" s="76">
        <f>IF($K46="","",INDEX('2. závod'!$A:$CM,$K46+3,INDEX('Základní list'!$B:$B,MATCH($J46,'Základní list'!$A:$A,0),1)))</f>
        <v>340</v>
      </c>
      <c r="M46" s="77">
        <f>IF($K46="","",INDEX('2. závod'!$A:$CM,$K46+3,INDEX('Základní list'!$B:$B,MATCH($J46,'Základní list'!$A:$A,0),1)+2))</f>
        <v>10</v>
      </c>
      <c r="N46" s="78">
        <f t="shared" si="7"/>
        <v>1480</v>
      </c>
      <c r="O46" s="79">
        <f t="shared" si="8"/>
        <v>19</v>
      </c>
      <c r="P46" s="80">
        <f>IF($N46="","",RANK(O46,O:O,1))</f>
        <v>38</v>
      </c>
      <c r="Q46" s="22" t="str">
        <f t="shared" si="5"/>
        <v>A12</v>
      </c>
      <c r="R46" s="22" t="str">
        <f t="shared" si="6"/>
        <v>D11</v>
      </c>
      <c r="S46" s="22">
        <f t="shared" si="4"/>
        <v>2</v>
      </c>
    </row>
    <row r="47" spans="1:19" ht="18" customHeight="1">
      <c r="A47" s="67">
        <v>39</v>
      </c>
      <c r="B47" s="68" t="s">
        <v>166</v>
      </c>
      <c r="C47" s="69" t="s">
        <v>52</v>
      </c>
      <c r="D47" s="70"/>
      <c r="E47" s="82"/>
      <c r="F47" s="72" t="s">
        <v>19</v>
      </c>
      <c r="G47" s="69">
        <v>8</v>
      </c>
      <c r="H47" s="73">
        <f>IF($G47="","",INDEX('1. závod'!$A:$CM,$G47+3,INDEX('Základní list'!$B:$B,MATCH($F47,'Základní list'!$A:$A,0),1)))</f>
        <v>140</v>
      </c>
      <c r="I47" s="74">
        <f>IF($G47="","",INDEX('1. závod'!$A:$CL,$G47+3,INDEX('Základní list'!$B:$B,MATCH($F47,'Základní list'!$A:$A,0),1)+2))</f>
        <v>11</v>
      </c>
      <c r="J47" s="67" t="s">
        <v>20</v>
      </c>
      <c r="K47" s="75">
        <v>6</v>
      </c>
      <c r="L47" s="76">
        <f>IF($K47="","",INDEX('2. závod'!$A:$CM,$K47+3,INDEX('Základní list'!$B:$B,MATCH($J47,'Základní list'!$A:$A,0),1)))</f>
        <v>980</v>
      </c>
      <c r="M47" s="77">
        <f>IF($K47="","",INDEX('2. závod'!$A:$CM,$K47+3,INDEX('Základní list'!$B:$B,MATCH($J47,'Základní list'!$A:$A,0),1)+2))</f>
        <v>8</v>
      </c>
      <c r="N47" s="78">
        <f t="shared" si="7"/>
        <v>1120</v>
      </c>
      <c r="O47" s="79">
        <f t="shared" si="8"/>
        <v>19</v>
      </c>
      <c r="P47" s="80">
        <v>39</v>
      </c>
      <c r="Q47" s="22" t="str">
        <f t="shared" si="5"/>
        <v>A8</v>
      </c>
      <c r="R47" s="22" t="str">
        <f t="shared" si="6"/>
        <v>D6</v>
      </c>
      <c r="S47" s="22">
        <f t="shared" si="4"/>
        <v>2</v>
      </c>
    </row>
    <row r="48" spans="1:19" ht="18" customHeight="1">
      <c r="A48" s="67">
        <v>40</v>
      </c>
      <c r="B48" s="68" t="s">
        <v>130</v>
      </c>
      <c r="C48" s="69" t="s">
        <v>52</v>
      </c>
      <c r="D48" s="70" t="s">
        <v>101</v>
      </c>
      <c r="E48" s="71">
        <v>32</v>
      </c>
      <c r="F48" s="72" t="s">
        <v>24</v>
      </c>
      <c r="G48" s="69">
        <v>3</v>
      </c>
      <c r="H48" s="73">
        <f>IF($G48="","",INDEX('1. závod'!$A:$CM,$G48+3,INDEX('Základní list'!$B:$B,MATCH($F48,'Základní list'!$A:$A,0),1)))</f>
        <v>420</v>
      </c>
      <c r="I48" s="74">
        <f>IF($G48="","",INDEX('1. závod'!$A:$CL,$G48+3,INDEX('Základní list'!$B:$B,MATCH($F48,'Základní list'!$A:$A,0),1)+2))</f>
        <v>10</v>
      </c>
      <c r="J48" s="67" t="s">
        <v>23</v>
      </c>
      <c r="K48" s="75">
        <v>12</v>
      </c>
      <c r="L48" s="76">
        <f>IF($K48="","",INDEX('2. závod'!$A:$CM,$K48+3,INDEX('Základní list'!$B:$B,MATCH($J48,'Základní list'!$A:$A,0),1)))</f>
        <v>0</v>
      </c>
      <c r="M48" s="77">
        <f>IF($K48="","",INDEX('2. závod'!$A:$CM,$K48+3,INDEX('Základní list'!$B:$B,MATCH($J48,'Základní list'!$A:$A,0),1)+2))</f>
        <v>9.5</v>
      </c>
      <c r="N48" s="78">
        <f t="shared" si="7"/>
        <v>420</v>
      </c>
      <c r="O48" s="79">
        <f t="shared" si="8"/>
        <v>19.5</v>
      </c>
      <c r="P48" s="80">
        <f>IF($N48="","",RANK(O48,O:O,1))</f>
        <v>40</v>
      </c>
      <c r="Q48" s="22" t="str">
        <f t="shared" si="5"/>
        <v>B3</v>
      </c>
      <c r="R48" s="22" t="str">
        <f t="shared" si="6"/>
        <v>C12</v>
      </c>
      <c r="S48" s="22">
        <f t="shared" si="4"/>
        <v>2</v>
      </c>
    </row>
    <row r="49" spans="1:19" ht="18" customHeight="1">
      <c r="A49" s="111">
        <v>41</v>
      </c>
      <c r="B49" s="68" t="s">
        <v>147</v>
      </c>
      <c r="C49" s="69" t="s">
        <v>52</v>
      </c>
      <c r="D49" s="70" t="s">
        <v>145</v>
      </c>
      <c r="E49" s="82">
        <v>25</v>
      </c>
      <c r="F49" s="72" t="s">
        <v>23</v>
      </c>
      <c r="G49" s="69">
        <v>10</v>
      </c>
      <c r="H49" s="73">
        <f>IF($G49="","",INDEX('1. závod'!$A:$CM,$G49+3,INDEX('Základní list'!$B:$B,MATCH($F49,'Základní list'!$A:$A,0),1)))</f>
        <v>180</v>
      </c>
      <c r="I49" s="74">
        <f>IF($G49="","",INDEX('1. závod'!$A:$CL,$G49+3,INDEX('Základní list'!$B:$B,MATCH($F49,'Základní list'!$A:$A,0),1)+2))</f>
        <v>10.5</v>
      </c>
      <c r="J49" s="67" t="s">
        <v>23</v>
      </c>
      <c r="K49" s="75">
        <v>9</v>
      </c>
      <c r="L49" s="76">
        <f>IF($K49="","",INDEX('2. závod'!$A:$CM,$K49+3,INDEX('Základní list'!$B:$B,MATCH($J49,'Základní list'!$A:$A,0),1)))</f>
        <v>0</v>
      </c>
      <c r="M49" s="77">
        <f>IF($K49="","",INDEX('2. závod'!$A:$CM,$K49+3,INDEX('Základní list'!$B:$B,MATCH($J49,'Základní list'!$A:$A,0),1)+2))</f>
        <v>9.5</v>
      </c>
      <c r="N49" s="78">
        <f t="shared" si="7"/>
        <v>180</v>
      </c>
      <c r="O49" s="79">
        <f t="shared" si="8"/>
        <v>20</v>
      </c>
      <c r="P49" s="80">
        <f>IF($N49="","",RANK(O49,O:O,1))</f>
        <v>41</v>
      </c>
      <c r="Q49" s="22" t="str">
        <f t="shared" si="5"/>
        <v>C10</v>
      </c>
      <c r="R49" s="22" t="str">
        <f t="shared" si="6"/>
        <v>C9</v>
      </c>
      <c r="S49" s="22">
        <f t="shared" si="4"/>
        <v>2</v>
      </c>
    </row>
    <row r="50" spans="1:19" s="18" customFormat="1" ht="18" customHeight="1">
      <c r="A50" s="67">
        <v>42</v>
      </c>
      <c r="B50" s="81" t="s">
        <v>148</v>
      </c>
      <c r="C50" s="69" t="s">
        <v>52</v>
      </c>
      <c r="D50" s="70" t="s">
        <v>93</v>
      </c>
      <c r="E50" s="71">
        <v>4</v>
      </c>
      <c r="F50" s="72" t="s">
        <v>20</v>
      </c>
      <c r="G50" s="69">
        <v>10</v>
      </c>
      <c r="H50" s="73">
        <f>IF($G50="","",INDEX('1. závod'!$A:$CM,$G50+3,INDEX('Základní list'!$B:$B,MATCH($F50,'Základní list'!$A:$A,0),1)))</f>
        <v>140</v>
      </c>
      <c r="I50" s="74">
        <f>IF($G50="","",INDEX('1. závod'!$A:$CL,$G50+3,INDEX('Základní list'!$B:$B,MATCH($F50,'Základní list'!$A:$A,0),1)+2))</f>
        <v>11</v>
      </c>
      <c r="J50" s="67" t="s">
        <v>23</v>
      </c>
      <c r="K50" s="75">
        <v>6</v>
      </c>
      <c r="L50" s="76">
        <f>IF($K50="","",INDEX('2. závod'!$A:$CM,$K50+3,INDEX('Základní list'!$B:$B,MATCH($J50,'Základní list'!$A:$A,0),1)))</f>
        <v>0</v>
      </c>
      <c r="M50" s="77">
        <f>IF($K50="","",INDEX('2. závod'!$A:$CM,$K50+3,INDEX('Základní list'!$B:$B,MATCH($J50,'Základní list'!$A:$A,0),1)+2))</f>
        <v>9.5</v>
      </c>
      <c r="N50" s="78">
        <f t="shared" si="7"/>
        <v>140</v>
      </c>
      <c r="O50" s="79">
        <f t="shared" si="8"/>
        <v>20.5</v>
      </c>
      <c r="P50" s="80">
        <f>IF($N50="","",RANK(O50,O:O,1))</f>
        <v>42</v>
      </c>
      <c r="Q50" s="22" t="str">
        <f t="shared" si="5"/>
        <v>D10</v>
      </c>
      <c r="R50" s="22" t="str">
        <f t="shared" si="6"/>
        <v>C6</v>
      </c>
      <c r="S50" s="22">
        <f t="shared" si="4"/>
        <v>2</v>
      </c>
    </row>
    <row r="51" spans="1:19" ht="18" customHeight="1">
      <c r="A51" s="67">
        <v>43</v>
      </c>
      <c r="B51" s="158" t="s">
        <v>161</v>
      </c>
      <c r="C51" s="69" t="s">
        <v>163</v>
      </c>
      <c r="D51" s="70"/>
      <c r="E51" s="82"/>
      <c r="F51" s="72" t="s">
        <v>19</v>
      </c>
      <c r="G51" s="69">
        <v>6</v>
      </c>
      <c r="H51" s="73">
        <f>IF($G51="","",INDEX('1. závod'!$A:$CM,$G51+3,INDEX('Základní list'!$B:$B,MATCH($F51,'Základní list'!$A:$A,0),1)))</f>
        <v>680</v>
      </c>
      <c r="I51" s="74">
        <f>IF($G51="","",INDEX('1. závod'!$A:$CL,$G51+3,INDEX('Základní list'!$B:$B,MATCH($F51,'Základní list'!$A:$A,0),1)+2))</f>
        <v>10</v>
      </c>
      <c r="J51" s="67" t="s">
        <v>20</v>
      </c>
      <c r="K51" s="75">
        <v>12</v>
      </c>
      <c r="L51" s="76">
        <f>IF($K51="","",INDEX('2. závod'!$A:$CM,$K51+3,INDEX('Základní list'!$B:$B,MATCH($J51,'Základní list'!$A:$A,0),1)))</f>
        <v>260</v>
      </c>
      <c r="M51" s="77">
        <f>IF($K51="","",INDEX('2. závod'!$A:$CM,$K51+3,INDEX('Základní list'!$B:$B,MATCH($J51,'Základní list'!$A:$A,0),1)+2))</f>
        <v>11</v>
      </c>
      <c r="N51" s="78">
        <f t="shared" si="7"/>
        <v>940</v>
      </c>
      <c r="O51" s="79">
        <f t="shared" si="8"/>
        <v>21</v>
      </c>
      <c r="P51" s="80">
        <f>IF($N51="","",RANK(O51,O:O,1))</f>
        <v>43</v>
      </c>
      <c r="Q51" s="22" t="str">
        <f t="shared" si="5"/>
        <v>A6</v>
      </c>
      <c r="R51" s="22" t="str">
        <f t="shared" si="6"/>
        <v>D12</v>
      </c>
      <c r="S51" s="22">
        <f t="shared" si="4"/>
        <v>2</v>
      </c>
    </row>
    <row r="52" spans="1:19" ht="18" customHeight="1">
      <c r="A52" s="67">
        <v>44</v>
      </c>
      <c r="B52" s="68" t="s">
        <v>167</v>
      </c>
      <c r="C52" s="69" t="s">
        <v>52</v>
      </c>
      <c r="D52" s="70" t="s">
        <v>96</v>
      </c>
      <c r="E52" s="71">
        <v>30</v>
      </c>
      <c r="F52" s="72" t="s">
        <v>23</v>
      </c>
      <c r="G52" s="69">
        <v>5</v>
      </c>
      <c r="H52" s="73">
        <f>IF($G52="","",INDEX('1. závod'!$A:$CM,$G52+3,INDEX('Základní list'!$B:$B,MATCH($F52,'Základní list'!$A:$A,0),1)))</f>
        <v>180</v>
      </c>
      <c r="I52" s="74">
        <f>IF($G52="","",INDEX('1. závod'!$A:$CL,$G52+3,INDEX('Základní list'!$B:$B,MATCH($F52,'Základní list'!$A:$A,0),1)+2))</f>
        <v>10.5</v>
      </c>
      <c r="J52" s="67" t="s">
        <v>19</v>
      </c>
      <c r="K52" s="75">
        <v>9</v>
      </c>
      <c r="L52" s="76">
        <f>IF($K52="","",INDEX('2. závod'!$A:$CM,$K52+3,INDEX('Základní list'!$B:$B,MATCH($J52,'Základní list'!$A:$A,0),1)))</f>
        <v>0</v>
      </c>
      <c r="M52" s="77">
        <f>IF($K52="","",INDEX('2. závod'!$A:$CM,$K52+3,INDEX('Základní list'!$B:$B,MATCH($J52,'Základní list'!$A:$A,0),1)+2))</f>
        <v>12</v>
      </c>
      <c r="N52" s="78">
        <f t="shared" si="7"/>
        <v>180</v>
      </c>
      <c r="O52" s="79">
        <f t="shared" si="8"/>
        <v>22.5</v>
      </c>
      <c r="P52" s="80">
        <f>IF($N52="","",RANK(O52,O:O,1))</f>
        <v>44</v>
      </c>
      <c r="Q52" s="22" t="str">
        <f t="shared" si="5"/>
        <v>C5</v>
      </c>
      <c r="R52" s="22" t="str">
        <f t="shared" si="6"/>
        <v>A9</v>
      </c>
      <c r="S52" s="22">
        <f t="shared" si="4"/>
        <v>2</v>
      </c>
    </row>
    <row r="53" spans="1:19" s="18" customFormat="1" ht="18" customHeight="1">
      <c r="A53" s="67">
        <v>45</v>
      </c>
      <c r="B53" s="68" t="s">
        <v>155</v>
      </c>
      <c r="C53" s="69" t="s">
        <v>52</v>
      </c>
      <c r="D53" s="70" t="s">
        <v>90</v>
      </c>
      <c r="E53" s="82">
        <v>1</v>
      </c>
      <c r="F53" s="72" t="s">
        <v>23</v>
      </c>
      <c r="G53" s="69">
        <v>4</v>
      </c>
      <c r="H53" s="73">
        <f>IF($G53="","",INDEX('1. závod'!$A:$CM,$G53+3,INDEX('Základní list'!$B:$B,MATCH($F53,'Základní list'!$A:$A,0),1)))</f>
        <v>0</v>
      </c>
      <c r="I53" s="74">
        <f>IF($G53="","",INDEX('1. závod'!$A:$CL,$G53+3,INDEX('Základní list'!$B:$B,MATCH($F53,'Základní list'!$A:$A,0),1)+2))</f>
        <v>12</v>
      </c>
      <c r="J53" s="67" t="s">
        <v>24</v>
      </c>
      <c r="K53" s="75">
        <v>12</v>
      </c>
      <c r="L53" s="76">
        <f>IF($K53="","",INDEX('2. závod'!$A:$CM,$K53+3,INDEX('Základní list'!$B:$B,MATCH($J53,'Základní list'!$A:$A,0),1)))</f>
        <v>140</v>
      </c>
      <c r="M53" s="77">
        <f>IF($K53="","",INDEX('2. závod'!$A:$CM,$K53+3,INDEX('Základní list'!$B:$B,MATCH($J53,'Základní list'!$A:$A,0),1)+2))</f>
        <v>10.5</v>
      </c>
      <c r="N53" s="78">
        <f t="shared" si="7"/>
        <v>140</v>
      </c>
      <c r="O53" s="79">
        <f t="shared" si="8"/>
        <v>22.5</v>
      </c>
      <c r="P53" s="80">
        <v>45</v>
      </c>
      <c r="Q53" s="22" t="str">
        <f t="shared" si="5"/>
        <v>C4</v>
      </c>
      <c r="R53" s="22" t="str">
        <f t="shared" si="6"/>
        <v>B12</v>
      </c>
      <c r="S53" s="22">
        <f t="shared" si="4"/>
        <v>2</v>
      </c>
    </row>
    <row r="54" spans="1:19" ht="18" customHeight="1">
      <c r="A54" s="67">
        <v>46</v>
      </c>
      <c r="B54" s="68" t="s">
        <v>146</v>
      </c>
      <c r="C54" s="69" t="s">
        <v>52</v>
      </c>
      <c r="D54" s="70" t="s">
        <v>145</v>
      </c>
      <c r="E54" s="71">
        <v>24</v>
      </c>
      <c r="F54" s="72" t="s">
        <v>24</v>
      </c>
      <c r="G54" s="69">
        <v>12</v>
      </c>
      <c r="H54" s="73">
        <f>IF($G54="","",INDEX('1. závod'!$A:$CM,$G54+3,INDEX('Základní list'!$B:$B,MATCH($F54,'Základní list'!$A:$A,0),1)))</f>
        <v>0</v>
      </c>
      <c r="I54" s="74">
        <f>IF($G54="","",INDEX('1. závod'!$A:$CL,$G54+3,INDEX('Základní list'!$B:$B,MATCH($F54,'Základní list'!$A:$A,0),1)+2))</f>
        <v>12</v>
      </c>
      <c r="J54" s="67" t="s">
        <v>24</v>
      </c>
      <c r="K54" s="75">
        <v>10</v>
      </c>
      <c r="L54" s="76">
        <f>IF($K54="","",INDEX('2. závod'!$A:$CM,$K54+3,INDEX('Základní list'!$B:$B,MATCH($J54,'Základní list'!$A:$A,0),1)))</f>
        <v>140</v>
      </c>
      <c r="M54" s="77">
        <f>IF($K54="","",INDEX('2. závod'!$A:$CM,$K54+3,INDEX('Základní list'!$B:$B,MATCH($J54,'Základní list'!$A:$A,0),1)+2))</f>
        <v>10.5</v>
      </c>
      <c r="N54" s="78">
        <f t="shared" si="7"/>
        <v>140</v>
      </c>
      <c r="O54" s="79">
        <f t="shared" si="8"/>
        <v>22.5</v>
      </c>
      <c r="P54" s="80">
        <v>45</v>
      </c>
      <c r="Q54" s="22" t="str">
        <f t="shared" si="5"/>
        <v>B12</v>
      </c>
      <c r="R54" s="22" t="str">
        <f t="shared" si="6"/>
        <v>B10</v>
      </c>
      <c r="S54" s="22">
        <f t="shared" si="4"/>
        <v>2</v>
      </c>
    </row>
    <row r="55" spans="1:19" s="18" customFormat="1" ht="18" customHeight="1">
      <c r="A55" s="67">
        <v>47</v>
      </c>
      <c r="B55" s="68" t="s">
        <v>134</v>
      </c>
      <c r="C55" s="69" t="s">
        <v>164</v>
      </c>
      <c r="D55" s="70" t="s">
        <v>96</v>
      </c>
      <c r="E55" s="82">
        <v>29</v>
      </c>
      <c r="F55" s="72" t="s">
        <v>24</v>
      </c>
      <c r="G55" s="69">
        <v>10</v>
      </c>
      <c r="H55" s="73">
        <f>IF($G55="","",INDEX('1. závod'!$A:$CM,$G55+3,INDEX('Základní list'!$B:$B,MATCH($F55,'Základní list'!$A:$A,0),1)))</f>
        <v>400</v>
      </c>
      <c r="I55" s="74">
        <f>IF($G55="","",INDEX('1. závod'!$A:$CL,$G55+3,INDEX('Základní list'!$B:$B,MATCH($F55,'Základní list'!$A:$A,0),1)+2))</f>
        <v>11</v>
      </c>
      <c r="J55" s="67" t="s">
        <v>24</v>
      </c>
      <c r="K55" s="75">
        <v>3</v>
      </c>
      <c r="L55" s="76">
        <f>IF($K55="","",INDEX('2. závod'!$A:$CM,$K55+3,INDEX('Základní list'!$B:$B,MATCH($J55,'Základní list'!$A:$A,0),1)))</f>
        <v>120</v>
      </c>
      <c r="M55" s="77">
        <f>IF($K55="","",INDEX('2. závod'!$A:$CM,$K55+3,INDEX('Základní list'!$B:$B,MATCH($J55,'Základní list'!$A:$A,0),1)+2))</f>
        <v>12</v>
      </c>
      <c r="N55" s="78">
        <f t="shared" si="7"/>
        <v>520</v>
      </c>
      <c r="O55" s="79">
        <f t="shared" si="8"/>
        <v>23</v>
      </c>
      <c r="P55" s="80">
        <f>IF($N55="","",RANK(O55,O:O,1))</f>
        <v>47</v>
      </c>
      <c r="Q55" s="22" t="str">
        <f t="shared" si="5"/>
        <v>B10</v>
      </c>
      <c r="R55" s="22" t="str">
        <f t="shared" si="6"/>
        <v>B3</v>
      </c>
      <c r="S55" s="22">
        <f t="shared" si="4"/>
        <v>2</v>
      </c>
    </row>
    <row r="56" spans="1:19" ht="18" customHeight="1">
      <c r="A56" s="67">
        <v>48</v>
      </c>
      <c r="B56" s="81" t="s">
        <v>170</v>
      </c>
      <c r="C56" s="69" t="s">
        <v>52</v>
      </c>
      <c r="D56" s="70"/>
      <c r="E56" s="71"/>
      <c r="F56" s="72" t="s">
        <v>19</v>
      </c>
      <c r="G56" s="69">
        <v>9</v>
      </c>
      <c r="H56" s="73">
        <f>IF($G56="","",INDEX('1. závod'!$A:$CM,$G56+3,INDEX('Základní list'!$B:$B,MATCH($F56,'Základní list'!$A:$A,0),1)))</f>
        <v>0</v>
      </c>
      <c r="I56" s="74">
        <f>IF($G56="","",INDEX('1. závod'!$A:$CL,$G56+3,INDEX('Základní list'!$B:$B,MATCH($F56,'Základní list'!$A:$A,0),1)+2))</f>
        <v>12</v>
      </c>
      <c r="J56" s="67" t="s">
        <v>20</v>
      </c>
      <c r="K56" s="75">
        <v>2</v>
      </c>
      <c r="L56" s="76">
        <f>IF($K56="","",INDEX('2. závod'!$A:$CM,$K56+3,INDEX('Základní list'!$B:$B,MATCH($J56,'Základní list'!$A:$A,0),1)))</f>
        <v>0</v>
      </c>
      <c r="M56" s="77">
        <f>IF($K56="","",INDEX('2. závod'!$A:$CM,$K56+3,INDEX('Základní list'!$B:$B,MATCH($J56,'Základní list'!$A:$A,0),1)+2))</f>
        <v>12</v>
      </c>
      <c r="N56" s="78">
        <f t="shared" si="7"/>
        <v>0</v>
      </c>
      <c r="O56" s="79">
        <f t="shared" si="8"/>
        <v>24</v>
      </c>
      <c r="P56" s="80">
        <f>IF($N56="","",RANK(O56,O:O,1))</f>
        <v>48</v>
      </c>
      <c r="Q56" s="22" t="str">
        <f t="shared" si="5"/>
        <v>A9</v>
      </c>
      <c r="R56" s="22" t="str">
        <f t="shared" si="6"/>
        <v>D2</v>
      </c>
      <c r="S56" s="22">
        <f t="shared" si="4"/>
        <v>2</v>
      </c>
    </row>
    <row r="57" spans="1:19" ht="18" customHeight="1" thickBot="1">
      <c r="A57" s="112"/>
      <c r="B57" s="113"/>
      <c r="C57" s="114"/>
      <c r="D57" s="115"/>
      <c r="E57" s="116"/>
      <c r="F57" s="117"/>
      <c r="G57" s="114"/>
      <c r="H57" s="118">
        <f>IF($G57="","",INDEX('1. závod'!$A:$CM,$G57+3,INDEX('Základní list'!$B:$B,MATCH($F57,'Základní list'!$A:$A,0),1)))</f>
      </c>
      <c r="I57" s="96">
        <f>IF($G57="","",INDEX('1. závod'!$A:$CL,$G57+3,INDEX('Základní list'!$B:$B,MATCH($F57,'Základní list'!$A:$A,0),1)+2))</f>
      </c>
      <c r="J57" s="117"/>
      <c r="K57" s="114"/>
      <c r="L57" s="119">
        <f>IF($K57="","",INDEX('2. závod'!$A:$CM,$K57+3,INDEX('Základní list'!$B:$B,MATCH($J57,'Základní list'!$A:$A,0),1)))</f>
      </c>
      <c r="M57" s="105">
        <f>IF($K57="","",INDEX('2. závod'!$A:$CM,$K57+3,INDEX('Základní list'!$B:$B,MATCH($J57,'Základní list'!$A:$A,0),1)+2))</f>
      </c>
      <c r="N57" s="120">
        <f t="shared" si="7"/>
      </c>
      <c r="O57" s="121">
        <f t="shared" si="8"/>
      </c>
      <c r="P57" s="122">
        <f>IF($N57="","",RANK(O57,O:O,1))</f>
      </c>
      <c r="Q57" s="22">
        <f t="shared" si="5"/>
      </c>
      <c r="R57" s="22">
        <f t="shared" si="6"/>
      </c>
      <c r="S57" s="22">
        <f>COUNT(I57,M57)</f>
        <v>0</v>
      </c>
    </row>
    <row r="58" spans="1:16" ht="12.75" collapsed="1">
      <c r="A58" s="123"/>
      <c r="B58" s="124"/>
      <c r="C58" s="123"/>
      <c r="D58" s="123"/>
      <c r="E58" s="123"/>
      <c r="F58" s="123"/>
      <c r="G58" s="123"/>
      <c r="H58" s="125"/>
      <c r="I58" s="123"/>
      <c r="J58" s="123"/>
      <c r="K58" s="123"/>
      <c r="L58" s="125"/>
      <c r="M58" s="123"/>
      <c r="N58" s="125"/>
      <c r="O58" s="123"/>
      <c r="P58" s="123"/>
    </row>
    <row r="59" spans="1:16" ht="12.75">
      <c r="A59" s="189" t="s">
        <v>12</v>
      </c>
      <c r="B59" s="189"/>
      <c r="C59" s="189"/>
      <c r="D59" s="189" t="s">
        <v>31</v>
      </c>
      <c r="E59" s="189"/>
      <c r="F59" s="189"/>
      <c r="G59" s="189"/>
      <c r="H59" s="189"/>
      <c r="I59" s="103"/>
      <c r="J59" s="103"/>
      <c r="K59" s="103"/>
      <c r="L59" s="103"/>
      <c r="M59" s="160" t="s">
        <v>18</v>
      </c>
      <c r="N59" s="160"/>
      <c r="O59" s="160"/>
      <c r="P59" s="160"/>
    </row>
    <row r="60" spans="1:16" ht="12.75">
      <c r="A60" s="126"/>
      <c r="B60" s="127"/>
      <c r="C60" s="126"/>
      <c r="D60" s="126"/>
      <c r="E60" s="126"/>
      <c r="F60" s="126"/>
      <c r="G60" s="126"/>
      <c r="H60" s="102"/>
      <c r="I60" s="126"/>
      <c r="J60" s="126"/>
      <c r="K60" s="126"/>
      <c r="L60" s="102"/>
      <c r="M60" s="126"/>
      <c r="N60" s="102"/>
      <c r="O60" s="126"/>
      <c r="P60" s="126"/>
    </row>
    <row r="61" spans="1:16" ht="12.75">
      <c r="A61" s="126"/>
      <c r="B61" s="127"/>
      <c r="C61" s="126"/>
      <c r="D61" s="126"/>
      <c r="E61" s="126"/>
      <c r="F61" s="126"/>
      <c r="G61" s="126"/>
      <c r="H61" s="102"/>
      <c r="I61" s="126"/>
      <c r="J61" s="126"/>
      <c r="K61" s="126"/>
      <c r="L61" s="102"/>
      <c r="M61" s="126"/>
      <c r="N61" s="102"/>
      <c r="O61" s="126"/>
      <c r="P61" s="126"/>
    </row>
    <row r="62" spans="1:16" ht="12.75">
      <c r="A62" s="126"/>
      <c r="B62" s="127"/>
      <c r="C62" s="126"/>
      <c r="D62" s="126"/>
      <c r="E62" s="126"/>
      <c r="F62" s="126"/>
      <c r="G62" s="126"/>
      <c r="H62" s="102"/>
      <c r="I62" s="126"/>
      <c r="J62" s="126"/>
      <c r="K62" s="126"/>
      <c r="L62" s="102"/>
      <c r="M62" s="126"/>
      <c r="N62" s="102"/>
      <c r="O62" s="126"/>
      <c r="P62" s="126"/>
    </row>
    <row r="63" spans="1:16" ht="12.75">
      <c r="A63" s="126"/>
      <c r="B63" s="127"/>
      <c r="C63" s="126"/>
      <c r="D63" s="126"/>
      <c r="E63" s="126"/>
      <c r="F63" s="126"/>
      <c r="G63" s="126"/>
      <c r="H63" s="102"/>
      <c r="I63" s="126"/>
      <c r="J63" s="126"/>
      <c r="K63" s="126"/>
      <c r="L63" s="102"/>
      <c r="M63" s="126"/>
      <c r="N63" s="102"/>
      <c r="O63" s="126"/>
      <c r="P63" s="126"/>
    </row>
    <row r="64" spans="1:16" ht="12.75">
      <c r="A64" s="126"/>
      <c r="B64" s="127"/>
      <c r="C64" s="126"/>
      <c r="D64" s="126"/>
      <c r="E64" s="126"/>
      <c r="F64" s="126"/>
      <c r="G64" s="126"/>
      <c r="H64" s="102"/>
      <c r="I64" s="126"/>
      <c r="J64" s="126"/>
      <c r="K64" s="126"/>
      <c r="L64" s="102"/>
      <c r="M64" s="126"/>
      <c r="N64" s="102"/>
      <c r="O64" s="126"/>
      <c r="P64" s="126"/>
    </row>
    <row r="65" spans="1:16" ht="12.75">
      <c r="A65" s="126"/>
      <c r="B65" s="127"/>
      <c r="C65" s="126"/>
      <c r="D65" s="126"/>
      <c r="E65" s="126"/>
      <c r="F65" s="126"/>
      <c r="G65" s="126"/>
      <c r="H65" s="102"/>
      <c r="I65" s="126"/>
      <c r="J65" s="126"/>
      <c r="K65" s="126"/>
      <c r="L65" s="102"/>
      <c r="M65" s="126"/>
      <c r="N65" s="102"/>
      <c r="O65" s="126"/>
      <c r="P65" s="126"/>
    </row>
    <row r="66" spans="1:16" ht="12.75">
      <c r="A66" s="126"/>
      <c r="B66" s="127"/>
      <c r="C66" s="126"/>
      <c r="D66" s="126"/>
      <c r="E66" s="126"/>
      <c r="F66" s="126"/>
      <c r="G66" s="126"/>
      <c r="H66" s="102"/>
      <c r="I66" s="126"/>
      <c r="J66" s="126"/>
      <c r="K66" s="126"/>
      <c r="L66" s="102"/>
      <c r="M66" s="126"/>
      <c r="N66" s="102"/>
      <c r="O66" s="126"/>
      <c r="P66" s="126"/>
    </row>
    <row r="67" spans="1:16" ht="12.75">
      <c r="A67" s="126"/>
      <c r="B67" s="127"/>
      <c r="C67" s="126"/>
      <c r="D67" s="126"/>
      <c r="E67" s="126"/>
      <c r="F67" s="126"/>
      <c r="G67" s="126"/>
      <c r="H67" s="102"/>
      <c r="I67" s="126"/>
      <c r="J67" s="126"/>
      <c r="K67" s="126"/>
      <c r="L67" s="102"/>
      <c r="M67" s="126"/>
      <c r="N67" s="102"/>
      <c r="O67" s="126"/>
      <c r="P67" s="126"/>
    </row>
    <row r="68" spans="1:16" ht="12.75">
      <c r="A68" s="126"/>
      <c r="B68" s="127"/>
      <c r="C68" s="126"/>
      <c r="D68" s="126"/>
      <c r="E68" s="126"/>
      <c r="F68" s="126"/>
      <c r="G68" s="126"/>
      <c r="H68" s="102"/>
      <c r="I68" s="126"/>
      <c r="J68" s="126"/>
      <c r="K68" s="126"/>
      <c r="L68" s="102"/>
      <c r="M68" s="126"/>
      <c r="N68" s="102"/>
      <c r="O68" s="126"/>
      <c r="P68" s="126"/>
    </row>
    <row r="69" spans="1:16" ht="12.75">
      <c r="A69" s="126"/>
      <c r="B69" s="127"/>
      <c r="C69" s="126"/>
      <c r="D69" s="126"/>
      <c r="E69" s="126"/>
      <c r="F69" s="126"/>
      <c r="G69" s="126"/>
      <c r="H69" s="102"/>
      <c r="I69" s="126"/>
      <c r="J69" s="126"/>
      <c r="K69" s="126"/>
      <c r="L69" s="102"/>
      <c r="M69" s="126"/>
      <c r="N69" s="102"/>
      <c r="O69" s="126"/>
      <c r="P69" s="126"/>
    </row>
    <row r="70" spans="1:16" ht="12.75">
      <c r="A70" s="126"/>
      <c r="B70" s="127"/>
      <c r="C70" s="126"/>
      <c r="D70" s="126"/>
      <c r="E70" s="126"/>
      <c r="F70" s="126"/>
      <c r="G70" s="126"/>
      <c r="H70" s="102"/>
      <c r="I70" s="126"/>
      <c r="J70" s="126"/>
      <c r="K70" s="126"/>
      <c r="L70" s="102"/>
      <c r="M70" s="126"/>
      <c r="N70" s="102"/>
      <c r="O70" s="126"/>
      <c r="P70" s="126"/>
    </row>
    <row r="71" spans="1:16" ht="12.75">
      <c r="A71" s="126"/>
      <c r="B71" s="127"/>
      <c r="C71" s="126"/>
      <c r="D71" s="126"/>
      <c r="E71" s="126"/>
      <c r="F71" s="126"/>
      <c r="G71" s="126"/>
      <c r="H71" s="102"/>
      <c r="I71" s="126"/>
      <c r="J71" s="126"/>
      <c r="K71" s="126"/>
      <c r="L71" s="102"/>
      <c r="M71" s="126"/>
      <c r="N71" s="102"/>
      <c r="O71" s="126"/>
      <c r="P71" s="126"/>
    </row>
    <row r="72" spans="1:16" ht="12.75">
      <c r="A72" s="126"/>
      <c r="B72" s="127"/>
      <c r="C72" s="126"/>
      <c r="D72" s="126"/>
      <c r="E72" s="126"/>
      <c r="F72" s="126"/>
      <c r="G72" s="126"/>
      <c r="H72" s="102"/>
      <c r="I72" s="126"/>
      <c r="J72" s="126"/>
      <c r="K72" s="126"/>
      <c r="L72" s="102"/>
      <c r="M72" s="126"/>
      <c r="N72" s="102"/>
      <c r="O72" s="126"/>
      <c r="P72" s="126"/>
    </row>
    <row r="73" spans="1:16" ht="12.75">
      <c r="A73" s="126"/>
      <c r="B73" s="127"/>
      <c r="C73" s="126"/>
      <c r="D73" s="126"/>
      <c r="E73" s="126"/>
      <c r="F73" s="126"/>
      <c r="G73" s="126"/>
      <c r="H73" s="102"/>
      <c r="I73" s="126"/>
      <c r="J73" s="126"/>
      <c r="K73" s="126"/>
      <c r="L73" s="102"/>
      <c r="M73" s="126"/>
      <c r="N73" s="102"/>
      <c r="O73" s="126"/>
      <c r="P73" s="126"/>
    </row>
    <row r="74" spans="1:16" ht="12.75">
      <c r="A74" s="126"/>
      <c r="B74" s="127"/>
      <c r="C74" s="126"/>
      <c r="D74" s="126"/>
      <c r="E74" s="126"/>
      <c r="F74" s="126"/>
      <c r="G74" s="126"/>
      <c r="H74" s="102"/>
      <c r="I74" s="126"/>
      <c r="J74" s="126"/>
      <c r="K74" s="126"/>
      <c r="L74" s="102"/>
      <c r="M74" s="126"/>
      <c r="N74" s="102"/>
      <c r="O74" s="126"/>
      <c r="P74" s="126"/>
    </row>
    <row r="75" spans="1:16" ht="12.75">
      <c r="A75" s="126"/>
      <c r="B75" s="127"/>
      <c r="C75" s="126"/>
      <c r="D75" s="126"/>
      <c r="E75" s="126"/>
      <c r="F75" s="126"/>
      <c r="G75" s="126"/>
      <c r="H75" s="102"/>
      <c r="I75" s="126"/>
      <c r="J75" s="126"/>
      <c r="K75" s="126"/>
      <c r="L75" s="102"/>
      <c r="M75" s="126"/>
      <c r="N75" s="102"/>
      <c r="O75" s="126"/>
      <c r="P75" s="126"/>
    </row>
    <row r="76" spans="1:16" ht="12.75">
      <c r="A76" s="126"/>
      <c r="B76" s="127"/>
      <c r="C76" s="126"/>
      <c r="D76" s="126"/>
      <c r="E76" s="126"/>
      <c r="F76" s="126"/>
      <c r="G76" s="126"/>
      <c r="H76" s="102"/>
      <c r="I76" s="126"/>
      <c r="J76" s="126"/>
      <c r="K76" s="126"/>
      <c r="L76" s="102"/>
      <c r="M76" s="126"/>
      <c r="N76" s="102"/>
      <c r="O76" s="126"/>
      <c r="P76" s="126"/>
    </row>
    <row r="77" spans="1:16" ht="12.75">
      <c r="A77" s="126"/>
      <c r="B77" s="127"/>
      <c r="C77" s="126"/>
      <c r="D77" s="126"/>
      <c r="E77" s="126"/>
      <c r="F77" s="126"/>
      <c r="G77" s="126"/>
      <c r="H77" s="102"/>
      <c r="I77" s="126"/>
      <c r="J77" s="126"/>
      <c r="K77" s="126"/>
      <c r="L77" s="102"/>
      <c r="M77" s="126"/>
      <c r="N77" s="102"/>
      <c r="O77" s="126"/>
      <c r="P77" s="126"/>
    </row>
    <row r="78" spans="1:16" ht="12.75">
      <c r="A78" s="126"/>
      <c r="B78" s="127"/>
      <c r="C78" s="126"/>
      <c r="D78" s="126"/>
      <c r="E78" s="126"/>
      <c r="F78" s="126"/>
      <c r="G78" s="126"/>
      <c r="H78" s="102"/>
      <c r="I78" s="126"/>
      <c r="J78" s="126"/>
      <c r="K78" s="126"/>
      <c r="L78" s="102"/>
      <c r="M78" s="126"/>
      <c r="N78" s="102"/>
      <c r="O78" s="126"/>
      <c r="P78" s="126"/>
    </row>
    <row r="79" spans="1:16" ht="12.75">
      <c r="A79" s="126"/>
      <c r="B79" s="127"/>
      <c r="C79" s="126"/>
      <c r="D79" s="126"/>
      <c r="E79" s="126"/>
      <c r="F79" s="126"/>
      <c r="G79" s="126"/>
      <c r="H79" s="102"/>
      <c r="I79" s="126"/>
      <c r="J79" s="126"/>
      <c r="K79" s="126"/>
      <c r="L79" s="102"/>
      <c r="M79" s="126"/>
      <c r="N79" s="102"/>
      <c r="O79" s="126"/>
      <c r="P79" s="126"/>
    </row>
    <row r="80" spans="1:16" ht="12.75">
      <c r="A80" s="126"/>
      <c r="B80" s="127"/>
      <c r="C80" s="126"/>
      <c r="D80" s="126"/>
      <c r="E80" s="126"/>
      <c r="F80" s="126"/>
      <c r="G80" s="126"/>
      <c r="H80" s="102"/>
      <c r="I80" s="126"/>
      <c r="J80" s="126"/>
      <c r="K80" s="126"/>
      <c r="L80" s="102"/>
      <c r="M80" s="126"/>
      <c r="N80" s="102"/>
      <c r="O80" s="126"/>
      <c r="P80" s="126"/>
    </row>
    <row r="81" spans="1:16" ht="12.75">
      <c r="A81" s="126"/>
      <c r="B81" s="127"/>
      <c r="C81" s="126"/>
      <c r="D81" s="126"/>
      <c r="E81" s="126"/>
      <c r="F81" s="126"/>
      <c r="G81" s="126"/>
      <c r="H81" s="102"/>
      <c r="I81" s="126"/>
      <c r="J81" s="126"/>
      <c r="K81" s="126"/>
      <c r="L81" s="102"/>
      <c r="M81" s="126"/>
      <c r="N81" s="102"/>
      <c r="O81" s="126"/>
      <c r="P81" s="126"/>
    </row>
    <row r="82" spans="1:16" ht="12.75">
      <c r="A82" s="126"/>
      <c r="B82" s="127"/>
      <c r="C82" s="126"/>
      <c r="D82" s="126"/>
      <c r="E82" s="126"/>
      <c r="F82" s="126"/>
      <c r="G82" s="126"/>
      <c r="H82" s="102"/>
      <c r="I82" s="126"/>
      <c r="J82" s="126"/>
      <c r="K82" s="126"/>
      <c r="L82" s="102"/>
      <c r="M82" s="126"/>
      <c r="N82" s="102"/>
      <c r="O82" s="126"/>
      <c r="P82" s="126"/>
    </row>
    <row r="83" spans="1:16" ht="12.75">
      <c r="A83" s="126"/>
      <c r="B83" s="127"/>
      <c r="C83" s="126"/>
      <c r="D83" s="126"/>
      <c r="E83" s="126"/>
      <c r="F83" s="126"/>
      <c r="G83" s="126"/>
      <c r="H83" s="102"/>
      <c r="I83" s="126"/>
      <c r="J83" s="126"/>
      <c r="K83" s="126"/>
      <c r="L83" s="102"/>
      <c r="M83" s="126"/>
      <c r="N83" s="102"/>
      <c r="O83" s="126"/>
      <c r="P83" s="126"/>
    </row>
    <row r="84" spans="1:16" ht="12.75">
      <c r="A84" s="126"/>
      <c r="B84" s="127"/>
      <c r="C84" s="126"/>
      <c r="D84" s="126"/>
      <c r="E84" s="126"/>
      <c r="F84" s="126"/>
      <c r="G84" s="126"/>
      <c r="H84" s="102"/>
      <c r="I84" s="126"/>
      <c r="J84" s="126"/>
      <c r="K84" s="126"/>
      <c r="L84" s="102"/>
      <c r="M84" s="126"/>
      <c r="N84" s="102"/>
      <c r="O84" s="126"/>
      <c r="P84" s="126"/>
    </row>
    <row r="85" spans="1:16" ht="12.75">
      <c r="A85" s="126"/>
      <c r="B85" s="127"/>
      <c r="C85" s="126"/>
      <c r="D85" s="126"/>
      <c r="E85" s="126"/>
      <c r="F85" s="126"/>
      <c r="G85" s="126"/>
      <c r="H85" s="102"/>
      <c r="I85" s="126"/>
      <c r="J85" s="126"/>
      <c r="K85" s="126"/>
      <c r="L85" s="102"/>
      <c r="M85" s="126"/>
      <c r="N85" s="102"/>
      <c r="O85" s="126"/>
      <c r="P85" s="126"/>
    </row>
    <row r="86" spans="1:16" ht="12.75">
      <c r="A86" s="126"/>
      <c r="B86" s="127"/>
      <c r="C86" s="126"/>
      <c r="D86" s="126"/>
      <c r="E86" s="126"/>
      <c r="F86" s="126"/>
      <c r="G86" s="126"/>
      <c r="H86" s="102"/>
      <c r="I86" s="126"/>
      <c r="J86" s="126"/>
      <c r="K86" s="126"/>
      <c r="L86" s="102"/>
      <c r="M86" s="126"/>
      <c r="N86" s="102"/>
      <c r="O86" s="126"/>
      <c r="P86" s="126"/>
    </row>
    <row r="87" spans="1:16" ht="12.75">
      <c r="A87" s="126"/>
      <c r="B87" s="127"/>
      <c r="C87" s="126"/>
      <c r="D87" s="126"/>
      <c r="E87" s="126"/>
      <c r="F87" s="126"/>
      <c r="G87" s="126"/>
      <c r="H87" s="102"/>
      <c r="I87" s="126"/>
      <c r="J87" s="126"/>
      <c r="K87" s="126"/>
      <c r="L87" s="102"/>
      <c r="M87" s="126"/>
      <c r="N87" s="102"/>
      <c r="O87" s="126"/>
      <c r="P87" s="126"/>
    </row>
    <row r="88" spans="1:16" ht="12.75">
      <c r="A88" s="126"/>
      <c r="B88" s="127"/>
      <c r="C88" s="126"/>
      <c r="D88" s="126"/>
      <c r="E88" s="126"/>
      <c r="F88" s="126"/>
      <c r="G88" s="126"/>
      <c r="H88" s="102"/>
      <c r="I88" s="126"/>
      <c r="J88" s="126"/>
      <c r="K88" s="126"/>
      <c r="L88" s="102"/>
      <c r="M88" s="126"/>
      <c r="N88" s="102"/>
      <c r="O88" s="126"/>
      <c r="P88" s="126"/>
    </row>
    <row r="89" spans="1:16" ht="12.75">
      <c r="A89" s="126"/>
      <c r="B89" s="127"/>
      <c r="C89" s="126"/>
      <c r="D89" s="126"/>
      <c r="E89" s="126"/>
      <c r="F89" s="126"/>
      <c r="G89" s="126"/>
      <c r="H89" s="102"/>
      <c r="I89" s="126"/>
      <c r="J89" s="126"/>
      <c r="K89" s="126"/>
      <c r="L89" s="102"/>
      <c r="M89" s="126"/>
      <c r="N89" s="102"/>
      <c r="O89" s="126"/>
      <c r="P89" s="126"/>
    </row>
    <row r="90" spans="1:16" ht="12.75">
      <c r="A90" s="126"/>
      <c r="B90" s="127"/>
      <c r="C90" s="126"/>
      <c r="D90" s="126"/>
      <c r="E90" s="126"/>
      <c r="F90" s="126"/>
      <c r="G90" s="126"/>
      <c r="H90" s="102"/>
      <c r="I90" s="126"/>
      <c r="J90" s="126"/>
      <c r="K90" s="126"/>
      <c r="L90" s="102"/>
      <c r="M90" s="126"/>
      <c r="N90" s="102"/>
      <c r="O90" s="126"/>
      <c r="P90" s="126"/>
    </row>
    <row r="91" spans="1:16" ht="12.75">
      <c r="A91" s="126"/>
      <c r="B91" s="127"/>
      <c r="C91" s="126"/>
      <c r="D91" s="126"/>
      <c r="E91" s="126"/>
      <c r="F91" s="126"/>
      <c r="G91" s="126"/>
      <c r="H91" s="102"/>
      <c r="I91" s="126"/>
      <c r="J91" s="126"/>
      <c r="K91" s="126"/>
      <c r="L91" s="102"/>
      <c r="M91" s="126"/>
      <c r="N91" s="102"/>
      <c r="O91" s="126"/>
      <c r="P91" s="126"/>
    </row>
    <row r="92" spans="1:16" ht="12.75">
      <c r="A92" s="126"/>
      <c r="B92" s="127"/>
      <c r="C92" s="126"/>
      <c r="D92" s="126"/>
      <c r="E92" s="126"/>
      <c r="F92" s="126"/>
      <c r="G92" s="126"/>
      <c r="H92" s="102"/>
      <c r="I92" s="126"/>
      <c r="J92" s="126"/>
      <c r="K92" s="126"/>
      <c r="L92" s="102"/>
      <c r="M92" s="126"/>
      <c r="N92" s="102"/>
      <c r="O92" s="126"/>
      <c r="P92" s="126"/>
    </row>
    <row r="93" spans="1:16" ht="12.75">
      <c r="A93" s="126"/>
      <c r="B93" s="127"/>
      <c r="C93" s="126"/>
      <c r="D93" s="126"/>
      <c r="E93" s="126"/>
      <c r="F93" s="126"/>
      <c r="G93" s="126"/>
      <c r="H93" s="102"/>
      <c r="I93" s="126"/>
      <c r="J93" s="126"/>
      <c r="K93" s="126"/>
      <c r="L93" s="102"/>
      <c r="M93" s="126"/>
      <c r="N93" s="102"/>
      <c r="O93" s="126"/>
      <c r="P93" s="126"/>
    </row>
    <row r="94" spans="1:16" ht="12.75">
      <c r="A94" s="126"/>
      <c r="B94" s="127"/>
      <c r="C94" s="126"/>
      <c r="D94" s="126"/>
      <c r="E94" s="126"/>
      <c r="F94" s="126"/>
      <c r="G94" s="126"/>
      <c r="H94" s="102"/>
      <c r="I94" s="126"/>
      <c r="J94" s="126"/>
      <c r="K94" s="126"/>
      <c r="L94" s="102"/>
      <c r="M94" s="126"/>
      <c r="N94" s="102"/>
      <c r="O94" s="126"/>
      <c r="P94" s="126"/>
    </row>
    <row r="95" spans="1:16" ht="12.75">
      <c r="A95" s="126"/>
      <c r="B95" s="127"/>
      <c r="C95" s="126"/>
      <c r="D95" s="126"/>
      <c r="E95" s="126"/>
      <c r="F95" s="126"/>
      <c r="G95" s="126"/>
      <c r="H95" s="102"/>
      <c r="I95" s="126"/>
      <c r="J95" s="126"/>
      <c r="K95" s="126"/>
      <c r="L95" s="102"/>
      <c r="M95" s="126"/>
      <c r="N95" s="102"/>
      <c r="O95" s="126"/>
      <c r="P95" s="126"/>
    </row>
    <row r="96" spans="1:16" ht="12.75">
      <c r="A96" s="126"/>
      <c r="B96" s="127"/>
      <c r="C96" s="126"/>
      <c r="D96" s="126"/>
      <c r="E96" s="126"/>
      <c r="F96" s="126"/>
      <c r="G96" s="126"/>
      <c r="H96" s="102"/>
      <c r="I96" s="126"/>
      <c r="J96" s="126"/>
      <c r="K96" s="126"/>
      <c r="L96" s="102"/>
      <c r="M96" s="126"/>
      <c r="N96" s="102"/>
      <c r="O96" s="126"/>
      <c r="P96" s="126"/>
    </row>
    <row r="97" spans="1:16" ht="12.75">
      <c r="A97" s="126"/>
      <c r="B97" s="127"/>
      <c r="C97" s="126"/>
      <c r="D97" s="126"/>
      <c r="E97" s="126"/>
      <c r="F97" s="126"/>
      <c r="G97" s="126"/>
      <c r="H97" s="102"/>
      <c r="I97" s="126"/>
      <c r="J97" s="126"/>
      <c r="K97" s="126"/>
      <c r="L97" s="102"/>
      <c r="M97" s="126"/>
      <c r="N97" s="102"/>
      <c r="O97" s="126"/>
      <c r="P97" s="126"/>
    </row>
    <row r="98" spans="1:16" ht="12.75">
      <c r="A98" s="126"/>
      <c r="B98" s="127"/>
      <c r="C98" s="126"/>
      <c r="D98" s="126"/>
      <c r="E98" s="126"/>
      <c r="F98" s="126"/>
      <c r="G98" s="126"/>
      <c r="H98" s="102"/>
      <c r="I98" s="126"/>
      <c r="J98" s="126"/>
      <c r="K98" s="126"/>
      <c r="L98" s="102"/>
      <c r="M98" s="126"/>
      <c r="N98" s="102"/>
      <c r="O98" s="126"/>
      <c r="P98" s="126"/>
    </row>
    <row r="99" spans="1:16" ht="12.75">
      <c r="A99" s="126"/>
      <c r="B99" s="127"/>
      <c r="C99" s="126"/>
      <c r="D99" s="126"/>
      <c r="E99" s="126"/>
      <c r="F99" s="126"/>
      <c r="G99" s="126"/>
      <c r="H99" s="102"/>
      <c r="I99" s="126"/>
      <c r="J99" s="126"/>
      <c r="K99" s="126"/>
      <c r="L99" s="102"/>
      <c r="M99" s="126"/>
      <c r="N99" s="102"/>
      <c r="O99" s="126"/>
      <c r="P99" s="126"/>
    </row>
    <row r="100" spans="1:16" ht="12.75">
      <c r="A100" s="126"/>
      <c r="B100" s="127"/>
      <c r="C100" s="126"/>
      <c r="D100" s="126"/>
      <c r="E100" s="126"/>
      <c r="F100" s="126"/>
      <c r="G100" s="126"/>
      <c r="H100" s="102"/>
      <c r="I100" s="126"/>
      <c r="J100" s="126"/>
      <c r="K100" s="126"/>
      <c r="L100" s="102"/>
      <c r="M100" s="126"/>
      <c r="N100" s="102"/>
      <c r="O100" s="126"/>
      <c r="P100" s="126"/>
    </row>
    <row r="101" spans="1:16" ht="12.75">
      <c r="A101" s="126"/>
      <c r="B101" s="127"/>
      <c r="C101" s="126"/>
      <c r="D101" s="126"/>
      <c r="E101" s="126"/>
      <c r="F101" s="126"/>
      <c r="G101" s="126"/>
      <c r="H101" s="102"/>
      <c r="I101" s="126"/>
      <c r="J101" s="126"/>
      <c r="K101" s="126"/>
      <c r="L101" s="102"/>
      <c r="M101" s="126"/>
      <c r="N101" s="102"/>
      <c r="O101" s="126"/>
      <c r="P101" s="126"/>
    </row>
    <row r="102" spans="1:16" ht="12.75">
      <c r="A102" s="126"/>
      <c r="B102" s="127"/>
      <c r="C102" s="126"/>
      <c r="D102" s="126"/>
      <c r="E102" s="126"/>
      <c r="F102" s="126"/>
      <c r="G102" s="126"/>
      <c r="H102" s="102"/>
      <c r="I102" s="126"/>
      <c r="J102" s="126"/>
      <c r="K102" s="126"/>
      <c r="L102" s="102"/>
      <c r="M102" s="126"/>
      <c r="N102" s="102"/>
      <c r="O102" s="126"/>
      <c r="P102" s="126"/>
    </row>
    <row r="103" spans="1:16" ht="12.75">
      <c r="A103" s="126"/>
      <c r="B103" s="127"/>
      <c r="C103" s="126"/>
      <c r="D103" s="126"/>
      <c r="E103" s="126"/>
      <c r="F103" s="126"/>
      <c r="G103" s="126"/>
      <c r="H103" s="102"/>
      <c r="I103" s="126"/>
      <c r="J103" s="126"/>
      <c r="K103" s="126"/>
      <c r="L103" s="102"/>
      <c r="M103" s="126"/>
      <c r="N103" s="102"/>
      <c r="O103" s="126"/>
      <c r="P103" s="126"/>
    </row>
    <row r="104" spans="1:16" ht="12.75">
      <c r="A104" s="126"/>
      <c r="B104" s="127"/>
      <c r="C104" s="126"/>
      <c r="D104" s="126"/>
      <c r="E104" s="126"/>
      <c r="F104" s="126"/>
      <c r="G104" s="126"/>
      <c r="H104" s="102"/>
      <c r="I104" s="126"/>
      <c r="J104" s="126"/>
      <c r="K104" s="126"/>
      <c r="L104" s="102"/>
      <c r="M104" s="126"/>
      <c r="N104" s="102"/>
      <c r="O104" s="126"/>
      <c r="P104" s="126"/>
    </row>
    <row r="105" spans="1:16" ht="12.75">
      <c r="A105" s="126"/>
      <c r="B105" s="127"/>
      <c r="C105" s="126"/>
      <c r="D105" s="126"/>
      <c r="E105" s="126"/>
      <c r="F105" s="126"/>
      <c r="G105" s="126"/>
      <c r="H105" s="102"/>
      <c r="I105" s="126"/>
      <c r="J105" s="126"/>
      <c r="K105" s="126"/>
      <c r="L105" s="102"/>
      <c r="M105" s="126"/>
      <c r="N105" s="102"/>
      <c r="O105" s="126"/>
      <c r="P105" s="126"/>
    </row>
    <row r="106" spans="1:16" ht="12.75">
      <c r="A106" s="126"/>
      <c r="B106" s="127"/>
      <c r="C106" s="126"/>
      <c r="D106" s="126"/>
      <c r="E106" s="126"/>
      <c r="F106" s="126"/>
      <c r="G106" s="126"/>
      <c r="H106" s="102"/>
      <c r="I106" s="126"/>
      <c r="J106" s="126"/>
      <c r="K106" s="126"/>
      <c r="L106" s="102"/>
      <c r="M106" s="126"/>
      <c r="N106" s="102"/>
      <c r="O106" s="126"/>
      <c r="P106" s="126"/>
    </row>
    <row r="107" spans="1:16" ht="12.75">
      <c r="A107" s="126"/>
      <c r="B107" s="127"/>
      <c r="C107" s="126"/>
      <c r="D107" s="126"/>
      <c r="E107" s="126"/>
      <c r="F107" s="126"/>
      <c r="G107" s="126"/>
      <c r="H107" s="102"/>
      <c r="I107" s="126"/>
      <c r="J107" s="126"/>
      <c r="K107" s="126"/>
      <c r="L107" s="102"/>
      <c r="M107" s="126"/>
      <c r="N107" s="102"/>
      <c r="O107" s="126"/>
      <c r="P107" s="126"/>
    </row>
    <row r="108" spans="1:16" ht="12.75">
      <c r="A108" s="126"/>
      <c r="B108" s="127"/>
      <c r="C108" s="126"/>
      <c r="D108" s="126"/>
      <c r="E108" s="126"/>
      <c r="F108" s="126"/>
      <c r="G108" s="126"/>
      <c r="H108" s="102"/>
      <c r="I108" s="126"/>
      <c r="J108" s="126"/>
      <c r="K108" s="126"/>
      <c r="L108" s="102"/>
      <c r="M108" s="126"/>
      <c r="N108" s="102"/>
      <c r="O108" s="126"/>
      <c r="P108" s="126"/>
    </row>
    <row r="109" spans="1:16" ht="12.75">
      <c r="A109" s="126"/>
      <c r="B109" s="127"/>
      <c r="C109" s="126"/>
      <c r="D109" s="126"/>
      <c r="E109" s="126"/>
      <c r="F109" s="126"/>
      <c r="G109" s="126"/>
      <c r="H109" s="102"/>
      <c r="I109" s="126"/>
      <c r="J109" s="126"/>
      <c r="K109" s="126"/>
      <c r="L109" s="102"/>
      <c r="M109" s="126"/>
      <c r="N109" s="102"/>
      <c r="O109" s="126"/>
      <c r="P109" s="126"/>
    </row>
    <row r="110" spans="1:16" ht="12.75">
      <c r="A110" s="126"/>
      <c r="B110" s="127"/>
      <c r="C110" s="126"/>
      <c r="D110" s="126"/>
      <c r="E110" s="126"/>
      <c r="F110" s="126"/>
      <c r="G110" s="126"/>
      <c r="H110" s="102"/>
      <c r="I110" s="126"/>
      <c r="J110" s="126"/>
      <c r="K110" s="126"/>
      <c r="L110" s="102"/>
      <c r="M110" s="126"/>
      <c r="N110" s="102"/>
      <c r="O110" s="126"/>
      <c r="P110" s="126"/>
    </row>
    <row r="111" spans="1:16" ht="12.75">
      <c r="A111" s="126"/>
      <c r="B111" s="127"/>
      <c r="C111" s="126"/>
      <c r="D111" s="126"/>
      <c r="E111" s="126"/>
      <c r="F111" s="126"/>
      <c r="G111" s="126"/>
      <c r="H111" s="102"/>
      <c r="I111" s="126"/>
      <c r="J111" s="126"/>
      <c r="K111" s="126"/>
      <c r="L111" s="102"/>
      <c r="M111" s="126"/>
      <c r="N111" s="102"/>
      <c r="O111" s="126"/>
      <c r="P111" s="126"/>
    </row>
    <row r="112" spans="1:16" ht="12.75">
      <c r="A112" s="126"/>
      <c r="B112" s="127"/>
      <c r="C112" s="126"/>
      <c r="D112" s="126"/>
      <c r="E112" s="126"/>
      <c r="F112" s="126"/>
      <c r="G112" s="126"/>
      <c r="H112" s="102"/>
      <c r="I112" s="126"/>
      <c r="J112" s="126"/>
      <c r="K112" s="126"/>
      <c r="L112" s="102"/>
      <c r="M112" s="126"/>
      <c r="N112" s="102"/>
      <c r="O112" s="126"/>
      <c r="P112" s="126"/>
    </row>
    <row r="113" spans="1:16" ht="12.75">
      <c r="A113" s="126"/>
      <c r="B113" s="127"/>
      <c r="C113" s="126"/>
      <c r="D113" s="126"/>
      <c r="E113" s="126"/>
      <c r="F113" s="126"/>
      <c r="G113" s="126"/>
      <c r="H113" s="102"/>
      <c r="I113" s="126"/>
      <c r="J113" s="126"/>
      <c r="K113" s="126"/>
      <c r="L113" s="102"/>
      <c r="M113" s="126"/>
      <c r="N113" s="102"/>
      <c r="O113" s="126"/>
      <c r="P113" s="126"/>
    </row>
    <row r="114" spans="1:16" ht="12.75">
      <c r="A114" s="126"/>
      <c r="B114" s="127"/>
      <c r="C114" s="126"/>
      <c r="D114" s="126"/>
      <c r="E114" s="126"/>
      <c r="F114" s="126"/>
      <c r="G114" s="126"/>
      <c r="H114" s="102"/>
      <c r="I114" s="126"/>
      <c r="J114" s="126"/>
      <c r="K114" s="126"/>
      <c r="L114" s="102"/>
      <c r="M114" s="126"/>
      <c r="N114" s="102"/>
      <c r="O114" s="126"/>
      <c r="P114" s="126"/>
    </row>
    <row r="115" spans="1:16" ht="12.75">
      <c r="A115" s="126"/>
      <c r="B115" s="127"/>
      <c r="C115" s="126"/>
      <c r="D115" s="126"/>
      <c r="E115" s="126"/>
      <c r="F115" s="126"/>
      <c r="G115" s="126"/>
      <c r="H115" s="102"/>
      <c r="I115" s="126"/>
      <c r="J115" s="126"/>
      <c r="K115" s="126"/>
      <c r="L115" s="102"/>
      <c r="M115" s="126"/>
      <c r="N115" s="102"/>
      <c r="O115" s="126"/>
      <c r="P115" s="126"/>
    </row>
    <row r="116" spans="1:16" ht="12.75">
      <c r="A116" s="126"/>
      <c r="B116" s="127"/>
      <c r="C116" s="126"/>
      <c r="D116" s="126"/>
      <c r="E116" s="126"/>
      <c r="F116" s="126"/>
      <c r="G116" s="126"/>
      <c r="H116" s="102"/>
      <c r="I116" s="126"/>
      <c r="J116" s="126"/>
      <c r="K116" s="126"/>
      <c r="L116" s="102"/>
      <c r="M116" s="126"/>
      <c r="N116" s="102"/>
      <c r="O116" s="126"/>
      <c r="P116" s="126"/>
    </row>
    <row r="117" spans="1:16" ht="12.75">
      <c r="A117" s="126"/>
      <c r="B117" s="127"/>
      <c r="C117" s="126"/>
      <c r="D117" s="126"/>
      <c r="E117" s="126"/>
      <c r="F117" s="126"/>
      <c r="G117" s="126"/>
      <c r="H117" s="102"/>
      <c r="I117" s="126"/>
      <c r="J117" s="126"/>
      <c r="K117" s="126"/>
      <c r="L117" s="102"/>
      <c r="M117" s="126"/>
      <c r="N117" s="102"/>
      <c r="O117" s="126"/>
      <c r="P117" s="126"/>
    </row>
    <row r="118" spans="1:16" ht="12.75">
      <c r="A118" s="126"/>
      <c r="B118" s="127"/>
      <c r="C118" s="126"/>
      <c r="D118" s="126"/>
      <c r="E118" s="126"/>
      <c r="F118" s="126"/>
      <c r="G118" s="126"/>
      <c r="H118" s="102"/>
      <c r="I118" s="126"/>
      <c r="J118" s="126"/>
      <c r="K118" s="126"/>
      <c r="L118" s="102"/>
      <c r="M118" s="126"/>
      <c r="N118" s="102"/>
      <c r="O118" s="126"/>
      <c r="P118" s="126"/>
    </row>
    <row r="119" spans="1:16" ht="12.75">
      <c r="A119" s="126"/>
      <c r="B119" s="127"/>
      <c r="C119" s="126"/>
      <c r="D119" s="126"/>
      <c r="E119" s="126"/>
      <c r="F119" s="126"/>
      <c r="G119" s="126"/>
      <c r="H119" s="102"/>
      <c r="I119" s="126"/>
      <c r="J119" s="126"/>
      <c r="K119" s="126"/>
      <c r="L119" s="102"/>
      <c r="M119" s="126"/>
      <c r="N119" s="102"/>
      <c r="O119" s="126"/>
      <c r="P119" s="126"/>
    </row>
    <row r="120" spans="1:16" ht="12.75">
      <c r="A120" s="126"/>
      <c r="B120" s="127"/>
      <c r="C120" s="126"/>
      <c r="D120" s="126"/>
      <c r="E120" s="126"/>
      <c r="F120" s="126"/>
      <c r="G120" s="126"/>
      <c r="H120" s="102"/>
      <c r="I120" s="126"/>
      <c r="J120" s="126"/>
      <c r="K120" s="126"/>
      <c r="L120" s="102"/>
      <c r="M120" s="126"/>
      <c r="N120" s="102"/>
      <c r="O120" s="126"/>
      <c r="P120" s="126"/>
    </row>
    <row r="121" spans="1:16" ht="12.75">
      <c r="A121" s="126"/>
      <c r="B121" s="127"/>
      <c r="C121" s="126"/>
      <c r="D121" s="126"/>
      <c r="E121" s="126"/>
      <c r="F121" s="126"/>
      <c r="G121" s="126"/>
      <c r="H121" s="102"/>
      <c r="I121" s="126"/>
      <c r="J121" s="126"/>
      <c r="K121" s="126"/>
      <c r="L121" s="102"/>
      <c r="M121" s="126"/>
      <c r="N121" s="102"/>
      <c r="O121" s="126"/>
      <c r="P121" s="126"/>
    </row>
    <row r="122" spans="1:16" ht="12.75">
      <c r="A122" s="126"/>
      <c r="B122" s="127"/>
      <c r="C122" s="126"/>
      <c r="D122" s="126"/>
      <c r="E122" s="126"/>
      <c r="F122" s="126"/>
      <c r="G122" s="126"/>
      <c r="H122" s="102"/>
      <c r="I122" s="126"/>
      <c r="J122" s="126"/>
      <c r="K122" s="126"/>
      <c r="L122" s="102"/>
      <c r="M122" s="126"/>
      <c r="N122" s="102"/>
      <c r="O122" s="126"/>
      <c r="P122" s="126"/>
    </row>
    <row r="123" spans="1:16" ht="12.75">
      <c r="A123" s="126"/>
      <c r="B123" s="127"/>
      <c r="C123" s="126"/>
      <c r="D123" s="126"/>
      <c r="E123" s="126"/>
      <c r="F123" s="126"/>
      <c r="G123" s="126"/>
      <c r="H123" s="102"/>
      <c r="I123" s="126"/>
      <c r="J123" s="126"/>
      <c r="K123" s="126"/>
      <c r="L123" s="102"/>
      <c r="M123" s="126"/>
      <c r="N123" s="102"/>
      <c r="O123" s="126"/>
      <c r="P123" s="126"/>
    </row>
    <row r="124" spans="1:16" ht="12.75">
      <c r="A124" s="126"/>
      <c r="B124" s="127"/>
      <c r="C124" s="126"/>
      <c r="D124" s="126"/>
      <c r="E124" s="126"/>
      <c r="F124" s="126"/>
      <c r="G124" s="126"/>
      <c r="H124" s="102"/>
      <c r="I124" s="126"/>
      <c r="J124" s="126"/>
      <c r="K124" s="126"/>
      <c r="L124" s="102"/>
      <c r="M124" s="126"/>
      <c r="N124" s="102"/>
      <c r="O124" s="126"/>
      <c r="P124" s="126"/>
    </row>
    <row r="125" spans="1:16" ht="12.75">
      <c r="A125" s="126"/>
      <c r="B125" s="127"/>
      <c r="C125" s="126"/>
      <c r="D125" s="126"/>
      <c r="E125" s="126"/>
      <c r="F125" s="126"/>
      <c r="G125" s="126"/>
      <c r="H125" s="102"/>
      <c r="I125" s="126"/>
      <c r="J125" s="126"/>
      <c r="K125" s="126"/>
      <c r="L125" s="102"/>
      <c r="M125" s="126"/>
      <c r="N125" s="102"/>
      <c r="O125" s="126"/>
      <c r="P125" s="126"/>
    </row>
    <row r="126" spans="1:16" ht="12.75">
      <c r="A126" s="126"/>
      <c r="B126" s="127"/>
      <c r="C126" s="126"/>
      <c r="D126" s="126"/>
      <c r="E126" s="126"/>
      <c r="F126" s="126"/>
      <c r="G126" s="126"/>
      <c r="H126" s="102"/>
      <c r="I126" s="126"/>
      <c r="J126" s="126"/>
      <c r="K126" s="126"/>
      <c r="L126" s="102"/>
      <c r="M126" s="126"/>
      <c r="N126" s="102"/>
      <c r="O126" s="126"/>
      <c r="P126" s="126"/>
    </row>
    <row r="127" spans="1:16" ht="12.75">
      <c r="A127" s="126"/>
      <c r="B127" s="127"/>
      <c r="C127" s="126"/>
      <c r="D127" s="126"/>
      <c r="E127" s="126"/>
      <c r="F127" s="126"/>
      <c r="G127" s="126"/>
      <c r="H127" s="102"/>
      <c r="I127" s="126"/>
      <c r="J127" s="126"/>
      <c r="K127" s="126"/>
      <c r="L127" s="102"/>
      <c r="M127" s="126"/>
      <c r="N127" s="102"/>
      <c r="O127" s="126"/>
      <c r="P127" s="126"/>
    </row>
    <row r="128" spans="1:16" ht="12.75">
      <c r="A128" s="126"/>
      <c r="B128" s="127"/>
      <c r="C128" s="126"/>
      <c r="D128" s="126"/>
      <c r="E128" s="126"/>
      <c r="F128" s="126"/>
      <c r="G128" s="126"/>
      <c r="H128" s="102"/>
      <c r="I128" s="126"/>
      <c r="J128" s="126"/>
      <c r="K128" s="126"/>
      <c r="L128" s="102"/>
      <c r="M128" s="126"/>
      <c r="N128" s="102"/>
      <c r="O128" s="126"/>
      <c r="P128" s="126"/>
    </row>
    <row r="129" spans="1:16" ht="12.75">
      <c r="A129" s="126"/>
      <c r="B129" s="127"/>
      <c r="C129" s="126"/>
      <c r="D129" s="126"/>
      <c r="E129" s="126"/>
      <c r="F129" s="126"/>
      <c r="G129" s="126"/>
      <c r="H129" s="102"/>
      <c r="I129" s="126"/>
      <c r="J129" s="126"/>
      <c r="K129" s="126"/>
      <c r="L129" s="102"/>
      <c r="M129" s="126"/>
      <c r="N129" s="102"/>
      <c r="O129" s="126"/>
      <c r="P129" s="126"/>
    </row>
    <row r="130" spans="1:16" ht="12.75">
      <c r="A130" s="126"/>
      <c r="B130" s="127"/>
      <c r="C130" s="126"/>
      <c r="D130" s="126"/>
      <c r="E130" s="126"/>
      <c r="F130" s="126"/>
      <c r="G130" s="126"/>
      <c r="H130" s="102"/>
      <c r="I130" s="126"/>
      <c r="J130" s="126"/>
      <c r="K130" s="126"/>
      <c r="L130" s="102"/>
      <c r="M130" s="126"/>
      <c r="N130" s="102"/>
      <c r="O130" s="126"/>
      <c r="P130" s="126"/>
    </row>
    <row r="131" spans="1:16" ht="12.75">
      <c r="A131" s="126"/>
      <c r="B131" s="127"/>
      <c r="C131" s="126"/>
      <c r="D131" s="126"/>
      <c r="E131" s="126"/>
      <c r="F131" s="126"/>
      <c r="G131" s="126"/>
      <c r="H131" s="102"/>
      <c r="I131" s="126"/>
      <c r="J131" s="126"/>
      <c r="K131" s="126"/>
      <c r="L131" s="102"/>
      <c r="M131" s="126"/>
      <c r="N131" s="102"/>
      <c r="O131" s="126"/>
      <c r="P131" s="126"/>
    </row>
    <row r="132" spans="1:16" ht="12.75">
      <c r="A132" s="126"/>
      <c r="B132" s="127"/>
      <c r="C132" s="126"/>
      <c r="D132" s="126"/>
      <c r="E132" s="126"/>
      <c r="F132" s="126"/>
      <c r="G132" s="126"/>
      <c r="H132" s="102"/>
      <c r="I132" s="126"/>
      <c r="J132" s="126"/>
      <c r="K132" s="126"/>
      <c r="L132" s="102"/>
      <c r="M132" s="126"/>
      <c r="N132" s="102"/>
      <c r="O132" s="126"/>
      <c r="P132" s="126"/>
    </row>
    <row r="133" spans="1:16" ht="12.75">
      <c r="A133" s="126"/>
      <c r="B133" s="127"/>
      <c r="C133" s="126"/>
      <c r="D133" s="126"/>
      <c r="E133" s="126"/>
      <c r="F133" s="126"/>
      <c r="G133" s="126"/>
      <c r="H133" s="102"/>
      <c r="I133" s="126"/>
      <c r="J133" s="126"/>
      <c r="K133" s="126"/>
      <c r="L133" s="102"/>
      <c r="M133" s="126"/>
      <c r="N133" s="102"/>
      <c r="O133" s="126"/>
      <c r="P133" s="126"/>
    </row>
    <row r="134" spans="1:16" ht="12.75">
      <c r="A134" s="126"/>
      <c r="B134" s="127"/>
      <c r="C134" s="126"/>
      <c r="D134" s="126"/>
      <c r="E134" s="126"/>
      <c r="F134" s="126"/>
      <c r="G134" s="126"/>
      <c r="H134" s="102"/>
      <c r="I134" s="126"/>
      <c r="J134" s="126"/>
      <c r="K134" s="126"/>
      <c r="L134" s="102"/>
      <c r="M134" s="126"/>
      <c r="N134" s="102"/>
      <c r="O134" s="126"/>
      <c r="P134" s="126"/>
    </row>
    <row r="135" spans="1:16" ht="12.75">
      <c r="A135" s="126"/>
      <c r="B135" s="127"/>
      <c r="C135" s="126"/>
      <c r="D135" s="126"/>
      <c r="E135" s="126"/>
      <c r="F135" s="126"/>
      <c r="G135" s="126"/>
      <c r="H135" s="102"/>
      <c r="I135" s="126"/>
      <c r="J135" s="126"/>
      <c r="K135" s="126"/>
      <c r="L135" s="102"/>
      <c r="M135" s="126"/>
      <c r="N135" s="102"/>
      <c r="O135" s="126"/>
      <c r="P135" s="126"/>
    </row>
    <row r="136" spans="1:16" ht="12.75">
      <c r="A136" s="126"/>
      <c r="B136" s="127"/>
      <c r="C136" s="126"/>
      <c r="D136" s="126"/>
      <c r="E136" s="126"/>
      <c r="F136" s="126"/>
      <c r="G136" s="126"/>
      <c r="H136" s="102"/>
      <c r="I136" s="126"/>
      <c r="J136" s="126"/>
      <c r="K136" s="126"/>
      <c r="L136" s="102"/>
      <c r="M136" s="126"/>
      <c r="N136" s="102"/>
      <c r="O136" s="126"/>
      <c r="P136" s="126"/>
    </row>
    <row r="137" spans="1:16" ht="12.75">
      <c r="A137" s="126"/>
      <c r="B137" s="127"/>
      <c r="C137" s="126"/>
      <c r="D137" s="126"/>
      <c r="E137" s="126"/>
      <c r="F137" s="126"/>
      <c r="G137" s="126"/>
      <c r="H137" s="102"/>
      <c r="I137" s="126"/>
      <c r="J137" s="126"/>
      <c r="K137" s="126"/>
      <c r="L137" s="102"/>
      <c r="M137" s="126"/>
      <c r="N137" s="102"/>
      <c r="O137" s="126"/>
      <c r="P137" s="126"/>
    </row>
    <row r="138" spans="1:16" ht="12.75">
      <c r="A138" s="126"/>
      <c r="B138" s="127"/>
      <c r="C138" s="126"/>
      <c r="D138" s="126"/>
      <c r="E138" s="126"/>
      <c r="F138" s="126"/>
      <c r="G138" s="126"/>
      <c r="H138" s="102"/>
      <c r="I138" s="126"/>
      <c r="J138" s="126"/>
      <c r="K138" s="126"/>
      <c r="L138" s="102"/>
      <c r="M138" s="126"/>
      <c r="N138" s="102"/>
      <c r="O138" s="126"/>
      <c r="P138" s="126"/>
    </row>
    <row r="139" spans="1:16" ht="12.75">
      <c r="A139" s="126"/>
      <c r="B139" s="127"/>
      <c r="C139" s="126"/>
      <c r="D139" s="126"/>
      <c r="E139" s="126"/>
      <c r="F139" s="126"/>
      <c r="G139" s="126"/>
      <c r="H139" s="102"/>
      <c r="I139" s="126"/>
      <c r="J139" s="126"/>
      <c r="K139" s="126"/>
      <c r="L139" s="102"/>
      <c r="M139" s="126"/>
      <c r="N139" s="102"/>
      <c r="O139" s="126"/>
      <c r="P139" s="126"/>
    </row>
    <row r="140" spans="1:16" ht="12.75">
      <c r="A140" s="126"/>
      <c r="B140" s="127"/>
      <c r="C140" s="126"/>
      <c r="D140" s="126"/>
      <c r="E140" s="126"/>
      <c r="F140" s="126"/>
      <c r="G140" s="126"/>
      <c r="H140" s="102"/>
      <c r="I140" s="126"/>
      <c r="J140" s="126"/>
      <c r="K140" s="126"/>
      <c r="L140" s="102"/>
      <c r="M140" s="126"/>
      <c r="N140" s="102"/>
      <c r="O140" s="126"/>
      <c r="P140" s="126"/>
    </row>
    <row r="141" spans="1:16" ht="12.75">
      <c r="A141" s="126"/>
      <c r="B141" s="127"/>
      <c r="C141" s="126"/>
      <c r="D141" s="126"/>
      <c r="E141" s="126"/>
      <c r="F141" s="126"/>
      <c r="G141" s="126"/>
      <c r="H141" s="102"/>
      <c r="I141" s="126"/>
      <c r="J141" s="126"/>
      <c r="K141" s="126"/>
      <c r="L141" s="102"/>
      <c r="M141" s="126"/>
      <c r="N141" s="102"/>
      <c r="O141" s="126"/>
      <c r="P141" s="126"/>
    </row>
    <row r="142" spans="1:16" ht="12.75">
      <c r="A142" s="126"/>
      <c r="B142" s="127"/>
      <c r="C142" s="126"/>
      <c r="D142" s="126"/>
      <c r="E142" s="126"/>
      <c r="F142" s="126"/>
      <c r="G142" s="126"/>
      <c r="H142" s="102"/>
      <c r="I142" s="126"/>
      <c r="J142" s="126"/>
      <c r="K142" s="126"/>
      <c r="L142" s="102"/>
      <c r="M142" s="126"/>
      <c r="N142" s="102"/>
      <c r="O142" s="126"/>
      <c r="P142" s="126"/>
    </row>
    <row r="143" spans="1:16" ht="12.75">
      <c r="A143" s="126"/>
      <c r="B143" s="127"/>
      <c r="C143" s="126"/>
      <c r="D143" s="126"/>
      <c r="E143" s="126"/>
      <c r="F143" s="126"/>
      <c r="G143" s="126"/>
      <c r="H143" s="102"/>
      <c r="I143" s="126"/>
      <c r="J143" s="126"/>
      <c r="K143" s="126"/>
      <c r="L143" s="102"/>
      <c r="M143" s="126"/>
      <c r="N143" s="102"/>
      <c r="O143" s="126"/>
      <c r="P143" s="126"/>
    </row>
    <row r="144" spans="1:16" ht="12.75">
      <c r="A144" s="126"/>
      <c r="B144" s="127"/>
      <c r="C144" s="126"/>
      <c r="D144" s="126"/>
      <c r="E144" s="126"/>
      <c r="F144" s="126"/>
      <c r="G144" s="126"/>
      <c r="H144" s="102"/>
      <c r="I144" s="126"/>
      <c r="J144" s="126"/>
      <c r="K144" s="126"/>
      <c r="L144" s="102"/>
      <c r="M144" s="126"/>
      <c r="N144" s="102"/>
      <c r="O144" s="126"/>
      <c r="P144" s="126"/>
    </row>
    <row r="145" spans="1:16" ht="12.75">
      <c r="A145" s="126"/>
      <c r="B145" s="127"/>
      <c r="C145" s="126"/>
      <c r="D145" s="126"/>
      <c r="E145" s="126"/>
      <c r="F145" s="126"/>
      <c r="G145" s="126"/>
      <c r="H145" s="102"/>
      <c r="I145" s="126"/>
      <c r="J145" s="126"/>
      <c r="K145" s="126"/>
      <c r="L145" s="102"/>
      <c r="M145" s="126"/>
      <c r="N145" s="102"/>
      <c r="O145" s="126"/>
      <c r="P145" s="126"/>
    </row>
    <row r="146" spans="1:16" ht="12.75">
      <c r="A146" s="126"/>
      <c r="B146" s="127"/>
      <c r="C146" s="126"/>
      <c r="D146" s="126"/>
      <c r="E146" s="126"/>
      <c r="F146" s="126"/>
      <c r="G146" s="126"/>
      <c r="H146" s="102"/>
      <c r="I146" s="126"/>
      <c r="J146" s="126"/>
      <c r="K146" s="126"/>
      <c r="L146" s="102"/>
      <c r="M146" s="126"/>
      <c r="N146" s="102"/>
      <c r="O146" s="126"/>
      <c r="P146" s="126"/>
    </row>
    <row r="147" spans="1:16" ht="12.75">
      <c r="A147" s="126"/>
      <c r="B147" s="127"/>
      <c r="C147" s="126"/>
      <c r="D147" s="126"/>
      <c r="E147" s="126"/>
      <c r="F147" s="126"/>
      <c r="G147" s="126"/>
      <c r="H147" s="102"/>
      <c r="I147" s="126"/>
      <c r="J147" s="126"/>
      <c r="K147" s="126"/>
      <c r="L147" s="102"/>
      <c r="M147" s="126"/>
      <c r="N147" s="102"/>
      <c r="O147" s="126"/>
      <c r="P147" s="126"/>
    </row>
    <row r="148" spans="1:16" ht="12.75">
      <c r="A148" s="126"/>
      <c r="B148" s="127"/>
      <c r="C148" s="126"/>
      <c r="D148" s="126"/>
      <c r="E148" s="126"/>
      <c r="F148" s="126"/>
      <c r="G148" s="126"/>
      <c r="H148" s="102"/>
      <c r="I148" s="126"/>
      <c r="J148" s="126"/>
      <c r="K148" s="126"/>
      <c r="L148" s="102"/>
      <c r="M148" s="126"/>
      <c r="N148" s="102"/>
      <c r="O148" s="126"/>
      <c r="P148" s="126"/>
    </row>
    <row r="149" spans="1:16" ht="12.75">
      <c r="A149" s="126"/>
      <c r="B149" s="127"/>
      <c r="C149" s="126"/>
      <c r="D149" s="126"/>
      <c r="E149" s="126"/>
      <c r="F149" s="126"/>
      <c r="G149" s="126"/>
      <c r="H149" s="102"/>
      <c r="I149" s="126"/>
      <c r="J149" s="126"/>
      <c r="K149" s="126"/>
      <c r="L149" s="102"/>
      <c r="M149" s="126"/>
      <c r="N149" s="102"/>
      <c r="O149" s="126"/>
      <c r="P149" s="126"/>
    </row>
    <row r="150" spans="1:16" ht="12.75">
      <c r="A150" s="126"/>
      <c r="B150" s="127"/>
      <c r="C150" s="126"/>
      <c r="D150" s="126"/>
      <c r="E150" s="126"/>
      <c r="F150" s="126"/>
      <c r="G150" s="126"/>
      <c r="H150" s="102"/>
      <c r="I150" s="126"/>
      <c r="J150" s="126"/>
      <c r="K150" s="126"/>
      <c r="L150" s="102"/>
      <c r="M150" s="126"/>
      <c r="N150" s="102"/>
      <c r="O150" s="126"/>
      <c r="P150" s="126"/>
    </row>
    <row r="151" spans="1:16" ht="12.75">
      <c r="A151" s="126"/>
      <c r="B151" s="127"/>
      <c r="C151" s="126"/>
      <c r="D151" s="126"/>
      <c r="E151" s="126"/>
      <c r="F151" s="126"/>
      <c r="G151" s="126"/>
      <c r="H151" s="102"/>
      <c r="I151" s="126"/>
      <c r="J151" s="126"/>
      <c r="K151" s="126"/>
      <c r="L151" s="102"/>
      <c r="M151" s="126"/>
      <c r="N151" s="102"/>
      <c r="O151" s="126"/>
      <c r="P151" s="126"/>
    </row>
    <row r="152" spans="1:16" ht="12.75">
      <c r="A152" s="126"/>
      <c r="B152" s="127"/>
      <c r="C152" s="126"/>
      <c r="D152" s="126"/>
      <c r="E152" s="126"/>
      <c r="F152" s="126"/>
      <c r="G152" s="126"/>
      <c r="H152" s="102"/>
      <c r="I152" s="126"/>
      <c r="J152" s="126"/>
      <c r="K152" s="126"/>
      <c r="L152" s="102"/>
      <c r="M152" s="126"/>
      <c r="N152" s="102"/>
      <c r="O152" s="126"/>
      <c r="P152" s="126"/>
    </row>
    <row r="153" spans="1:16" ht="12.75">
      <c r="A153" s="126"/>
      <c r="B153" s="127"/>
      <c r="C153" s="126"/>
      <c r="D153" s="126"/>
      <c r="E153" s="126"/>
      <c r="F153" s="126"/>
      <c r="G153" s="126"/>
      <c r="H153" s="102"/>
      <c r="I153" s="126"/>
      <c r="J153" s="126"/>
      <c r="K153" s="126"/>
      <c r="L153" s="102"/>
      <c r="M153" s="126"/>
      <c r="N153" s="102"/>
      <c r="O153" s="126"/>
      <c r="P153" s="126"/>
    </row>
    <row r="154" spans="1:16" ht="12.75">
      <c r="A154" s="126"/>
      <c r="B154" s="127"/>
      <c r="C154" s="126"/>
      <c r="D154" s="126"/>
      <c r="E154" s="126"/>
      <c r="F154" s="126"/>
      <c r="G154" s="126"/>
      <c r="H154" s="102"/>
      <c r="I154" s="126"/>
      <c r="J154" s="126"/>
      <c r="K154" s="126"/>
      <c r="L154" s="102"/>
      <c r="M154" s="126"/>
      <c r="N154" s="102"/>
      <c r="O154" s="126"/>
      <c r="P154" s="126"/>
    </row>
    <row r="155" spans="1:16" ht="12.75">
      <c r="A155" s="126"/>
      <c r="B155" s="127"/>
      <c r="C155" s="126"/>
      <c r="D155" s="126"/>
      <c r="E155" s="126"/>
      <c r="F155" s="126"/>
      <c r="G155" s="126"/>
      <c r="H155" s="102"/>
      <c r="I155" s="126"/>
      <c r="J155" s="126"/>
      <c r="K155" s="126"/>
      <c r="L155" s="102"/>
      <c r="M155" s="126"/>
      <c r="N155" s="102"/>
      <c r="O155" s="126"/>
      <c r="P155" s="126"/>
    </row>
    <row r="156" spans="1:16" ht="12.75">
      <c r="A156" s="126"/>
      <c r="B156" s="127"/>
      <c r="C156" s="126"/>
      <c r="D156" s="126"/>
      <c r="E156" s="126"/>
      <c r="F156" s="126"/>
      <c r="G156" s="126"/>
      <c r="H156" s="102"/>
      <c r="I156" s="126"/>
      <c r="J156" s="126"/>
      <c r="K156" s="126"/>
      <c r="L156" s="102"/>
      <c r="M156" s="126"/>
      <c r="N156" s="102"/>
      <c r="O156" s="126"/>
      <c r="P156" s="126"/>
    </row>
    <row r="157" spans="1:16" ht="12.75">
      <c r="A157" s="126"/>
      <c r="B157" s="127"/>
      <c r="C157" s="126"/>
      <c r="D157" s="126"/>
      <c r="E157" s="126"/>
      <c r="F157" s="126"/>
      <c r="G157" s="126"/>
      <c r="H157" s="102"/>
      <c r="I157" s="126"/>
      <c r="J157" s="126"/>
      <c r="K157" s="126"/>
      <c r="L157" s="102"/>
      <c r="M157" s="126"/>
      <c r="N157" s="102"/>
      <c r="O157" s="126"/>
      <c r="P157" s="126"/>
    </row>
    <row r="158" spans="1:16" ht="12.75">
      <c r="A158" s="126"/>
      <c r="B158" s="127"/>
      <c r="C158" s="126"/>
      <c r="D158" s="126"/>
      <c r="E158" s="126"/>
      <c r="F158" s="126"/>
      <c r="G158" s="126"/>
      <c r="H158" s="102"/>
      <c r="I158" s="126"/>
      <c r="J158" s="126"/>
      <c r="K158" s="126"/>
      <c r="L158" s="102"/>
      <c r="M158" s="126"/>
      <c r="N158" s="102"/>
      <c r="O158" s="126"/>
      <c r="P158" s="126"/>
    </row>
    <row r="159" spans="1:16" ht="12.75">
      <c r="A159" s="126"/>
      <c r="B159" s="127"/>
      <c r="C159" s="126"/>
      <c r="D159" s="126"/>
      <c r="E159" s="126"/>
      <c r="F159" s="126"/>
      <c r="G159" s="126"/>
      <c r="H159" s="102"/>
      <c r="I159" s="126"/>
      <c r="J159" s="126"/>
      <c r="K159" s="126"/>
      <c r="L159" s="102"/>
      <c r="M159" s="126"/>
      <c r="N159" s="102"/>
      <c r="O159" s="126"/>
      <c r="P159" s="126"/>
    </row>
    <row r="160" spans="1:16" ht="12.75">
      <c r="A160" s="126"/>
      <c r="B160" s="127"/>
      <c r="C160" s="126"/>
      <c r="D160" s="126"/>
      <c r="E160" s="126"/>
      <c r="F160" s="126"/>
      <c r="G160" s="126"/>
      <c r="H160" s="102"/>
      <c r="I160" s="126"/>
      <c r="J160" s="126"/>
      <c r="K160" s="126"/>
      <c r="L160" s="102"/>
      <c r="M160" s="126"/>
      <c r="N160" s="102"/>
      <c r="O160" s="126"/>
      <c r="P160" s="126"/>
    </row>
    <row r="161" spans="1:16" ht="12.75">
      <c r="A161" s="126"/>
      <c r="B161" s="127"/>
      <c r="C161" s="126"/>
      <c r="D161" s="126"/>
      <c r="E161" s="126"/>
      <c r="F161" s="126"/>
      <c r="G161" s="126"/>
      <c r="H161" s="102"/>
      <c r="I161" s="126"/>
      <c r="J161" s="126"/>
      <c r="K161" s="126"/>
      <c r="L161" s="102"/>
      <c r="M161" s="126"/>
      <c r="N161" s="102"/>
      <c r="O161" s="126"/>
      <c r="P161" s="126"/>
    </row>
    <row r="162" spans="1:16" ht="12.75">
      <c r="A162" s="126"/>
      <c r="B162" s="127"/>
      <c r="C162" s="126"/>
      <c r="D162" s="126"/>
      <c r="E162" s="126"/>
      <c r="F162" s="126"/>
      <c r="G162" s="126"/>
      <c r="H162" s="102"/>
      <c r="I162" s="126"/>
      <c r="J162" s="126"/>
      <c r="K162" s="126"/>
      <c r="L162" s="102"/>
      <c r="M162" s="126"/>
      <c r="N162" s="102"/>
      <c r="O162" s="126"/>
      <c r="P162" s="126"/>
    </row>
    <row r="163" spans="1:16" ht="12.75">
      <c r="A163" s="126"/>
      <c r="B163" s="127"/>
      <c r="C163" s="126"/>
      <c r="D163" s="126"/>
      <c r="E163" s="126"/>
      <c r="F163" s="126"/>
      <c r="G163" s="126"/>
      <c r="H163" s="102"/>
      <c r="I163" s="126"/>
      <c r="J163" s="126"/>
      <c r="K163" s="126"/>
      <c r="L163" s="102"/>
      <c r="M163" s="126"/>
      <c r="N163" s="102"/>
      <c r="O163" s="126"/>
      <c r="P163" s="126"/>
    </row>
    <row r="164" spans="1:16" ht="12.75">
      <c r="A164" s="126"/>
      <c r="B164" s="127"/>
      <c r="C164" s="126"/>
      <c r="D164" s="126"/>
      <c r="E164" s="126"/>
      <c r="F164" s="126"/>
      <c r="G164" s="126"/>
      <c r="H164" s="102"/>
      <c r="I164" s="126"/>
      <c r="J164" s="126"/>
      <c r="K164" s="126"/>
      <c r="L164" s="102"/>
      <c r="M164" s="126"/>
      <c r="N164" s="102"/>
      <c r="O164" s="126"/>
      <c r="P164" s="126"/>
    </row>
    <row r="165" spans="1:16" ht="12.75">
      <c r="A165" s="126"/>
      <c r="B165" s="127"/>
      <c r="C165" s="126"/>
      <c r="D165" s="126"/>
      <c r="E165" s="126"/>
      <c r="F165" s="126"/>
      <c r="G165" s="126"/>
      <c r="H165" s="102"/>
      <c r="I165" s="126"/>
      <c r="J165" s="126"/>
      <c r="K165" s="126"/>
      <c r="L165" s="102"/>
      <c r="M165" s="126"/>
      <c r="N165" s="102"/>
      <c r="O165" s="126"/>
      <c r="P165" s="126"/>
    </row>
    <row r="166" spans="1:16" ht="12.75">
      <c r="A166" s="126"/>
      <c r="B166" s="127"/>
      <c r="C166" s="126"/>
      <c r="D166" s="126"/>
      <c r="E166" s="126"/>
      <c r="F166" s="126"/>
      <c r="G166" s="126"/>
      <c r="H166" s="102"/>
      <c r="I166" s="126"/>
      <c r="J166" s="126"/>
      <c r="K166" s="126"/>
      <c r="L166" s="102"/>
      <c r="M166" s="126"/>
      <c r="N166" s="102"/>
      <c r="O166" s="126"/>
      <c r="P166" s="126"/>
    </row>
    <row r="167" spans="1:16" ht="12.75">
      <c r="A167" s="126"/>
      <c r="B167" s="127"/>
      <c r="C167" s="126"/>
      <c r="D167" s="126"/>
      <c r="E167" s="126"/>
      <c r="F167" s="126"/>
      <c r="G167" s="126"/>
      <c r="H167" s="102"/>
      <c r="I167" s="126"/>
      <c r="J167" s="126"/>
      <c r="K167" s="126"/>
      <c r="L167" s="102"/>
      <c r="M167" s="126"/>
      <c r="N167" s="102"/>
      <c r="O167" s="126"/>
      <c r="P167" s="126"/>
    </row>
    <row r="168" spans="1:16" ht="12.75">
      <c r="A168" s="126"/>
      <c r="B168" s="127"/>
      <c r="C168" s="126"/>
      <c r="D168" s="126"/>
      <c r="E168" s="126"/>
      <c r="F168" s="126"/>
      <c r="G168" s="126"/>
      <c r="H168" s="102"/>
      <c r="I168" s="126"/>
      <c r="J168" s="126"/>
      <c r="K168" s="126"/>
      <c r="L168" s="102"/>
      <c r="M168" s="126"/>
      <c r="N168" s="102"/>
      <c r="O168" s="126"/>
      <c r="P168" s="126"/>
    </row>
    <row r="169" spans="1:16" ht="12.75">
      <c r="A169" s="126"/>
      <c r="B169" s="127"/>
      <c r="C169" s="126"/>
      <c r="D169" s="126"/>
      <c r="E169" s="126"/>
      <c r="F169" s="126"/>
      <c r="G169" s="126"/>
      <c r="H169" s="102"/>
      <c r="I169" s="126"/>
      <c r="J169" s="126"/>
      <c r="K169" s="126"/>
      <c r="L169" s="102"/>
      <c r="M169" s="126"/>
      <c r="N169" s="102"/>
      <c r="O169" s="126"/>
      <c r="P169" s="126"/>
    </row>
    <row r="170" spans="1:16" ht="12.75">
      <c r="A170" s="126"/>
      <c r="B170" s="127"/>
      <c r="C170" s="126"/>
      <c r="D170" s="126"/>
      <c r="E170" s="126"/>
      <c r="F170" s="126"/>
      <c r="G170" s="126"/>
      <c r="H170" s="102"/>
      <c r="I170" s="126"/>
      <c r="J170" s="126"/>
      <c r="K170" s="126"/>
      <c r="L170" s="102"/>
      <c r="M170" s="126"/>
      <c r="N170" s="102"/>
      <c r="O170" s="126"/>
      <c r="P170" s="126"/>
    </row>
    <row r="171" spans="1:16" ht="12.75">
      <c r="A171" s="126"/>
      <c r="B171" s="127"/>
      <c r="C171" s="126"/>
      <c r="D171" s="126"/>
      <c r="E171" s="126"/>
      <c r="F171" s="126"/>
      <c r="G171" s="126"/>
      <c r="H171" s="102"/>
      <c r="I171" s="126"/>
      <c r="J171" s="126"/>
      <c r="K171" s="126"/>
      <c r="L171" s="102"/>
      <c r="M171" s="126"/>
      <c r="N171" s="102"/>
      <c r="O171" s="126"/>
      <c r="P171" s="126"/>
    </row>
    <row r="172" spans="1:16" ht="12.75">
      <c r="A172" s="126"/>
      <c r="B172" s="127"/>
      <c r="C172" s="126"/>
      <c r="D172" s="126"/>
      <c r="E172" s="126"/>
      <c r="F172" s="126"/>
      <c r="G172" s="126"/>
      <c r="H172" s="102"/>
      <c r="I172" s="126"/>
      <c r="J172" s="126"/>
      <c r="K172" s="126"/>
      <c r="L172" s="102"/>
      <c r="M172" s="126"/>
      <c r="N172" s="102"/>
      <c r="O172" s="126"/>
      <c r="P172" s="126"/>
    </row>
    <row r="173" spans="1:16" ht="12.75">
      <c r="A173" s="126"/>
      <c r="B173" s="127"/>
      <c r="C173" s="126"/>
      <c r="D173" s="126"/>
      <c r="E173" s="126"/>
      <c r="F173" s="126"/>
      <c r="G173" s="126"/>
      <c r="H173" s="102"/>
      <c r="I173" s="126"/>
      <c r="J173" s="126"/>
      <c r="K173" s="126"/>
      <c r="L173" s="102"/>
      <c r="M173" s="126"/>
      <c r="N173" s="102"/>
      <c r="O173" s="126"/>
      <c r="P173" s="126"/>
    </row>
    <row r="174" spans="1:16" ht="12.75">
      <c r="A174" s="126"/>
      <c r="B174" s="127"/>
      <c r="C174" s="126"/>
      <c r="D174" s="126"/>
      <c r="E174" s="126"/>
      <c r="F174" s="126"/>
      <c r="G174" s="126"/>
      <c r="H174" s="102"/>
      <c r="I174" s="126"/>
      <c r="J174" s="126"/>
      <c r="K174" s="126"/>
      <c r="L174" s="102"/>
      <c r="M174" s="126"/>
      <c r="N174" s="102"/>
      <c r="O174" s="126"/>
      <c r="P174" s="126"/>
    </row>
    <row r="175" spans="1:16" ht="12.75">
      <c r="A175" s="126"/>
      <c r="B175" s="127"/>
      <c r="C175" s="126"/>
      <c r="D175" s="126"/>
      <c r="E175" s="126"/>
      <c r="F175" s="126"/>
      <c r="G175" s="126"/>
      <c r="H175" s="102"/>
      <c r="I175" s="126"/>
      <c r="J175" s="126"/>
      <c r="K175" s="126"/>
      <c r="L175" s="102"/>
      <c r="M175" s="126"/>
      <c r="N175" s="102"/>
      <c r="O175" s="126"/>
      <c r="P175" s="126"/>
    </row>
    <row r="176" spans="1:16" ht="12.75">
      <c r="A176" s="126"/>
      <c r="B176" s="127"/>
      <c r="C176" s="126"/>
      <c r="D176" s="126"/>
      <c r="E176" s="126"/>
      <c r="F176" s="126"/>
      <c r="G176" s="126"/>
      <c r="H176" s="102"/>
      <c r="I176" s="126"/>
      <c r="J176" s="126"/>
      <c r="K176" s="126"/>
      <c r="L176" s="102"/>
      <c r="M176" s="126"/>
      <c r="N176" s="102"/>
      <c r="O176" s="126"/>
      <c r="P176" s="126"/>
    </row>
    <row r="177" spans="1:16" ht="12.75">
      <c r="A177" s="126"/>
      <c r="B177" s="127"/>
      <c r="C177" s="126"/>
      <c r="D177" s="126"/>
      <c r="E177" s="126"/>
      <c r="F177" s="126"/>
      <c r="G177" s="126"/>
      <c r="H177" s="102"/>
      <c r="I177" s="126"/>
      <c r="J177" s="126"/>
      <c r="K177" s="126"/>
      <c r="L177" s="102"/>
      <c r="M177" s="126"/>
      <c r="N177" s="102"/>
      <c r="O177" s="126"/>
      <c r="P177" s="126"/>
    </row>
    <row r="178" spans="1:16" ht="12.75">
      <c r="A178" s="126"/>
      <c r="B178" s="127"/>
      <c r="C178" s="126"/>
      <c r="D178" s="126"/>
      <c r="E178" s="126"/>
      <c r="F178" s="126"/>
      <c r="G178" s="126"/>
      <c r="H178" s="102"/>
      <c r="I178" s="126"/>
      <c r="J178" s="126"/>
      <c r="K178" s="126"/>
      <c r="L178" s="102"/>
      <c r="M178" s="126"/>
      <c r="N178" s="102"/>
      <c r="O178" s="126"/>
      <c r="P178" s="126"/>
    </row>
    <row r="179" spans="1:16" ht="12.75">
      <c r="A179" s="126"/>
      <c r="B179" s="127"/>
      <c r="C179" s="126"/>
      <c r="D179" s="126"/>
      <c r="E179" s="126"/>
      <c r="F179" s="126"/>
      <c r="G179" s="126"/>
      <c r="H179" s="102"/>
      <c r="I179" s="126"/>
      <c r="J179" s="126"/>
      <c r="K179" s="126"/>
      <c r="L179" s="102"/>
      <c r="M179" s="126"/>
      <c r="N179" s="102"/>
      <c r="O179" s="126"/>
      <c r="P179" s="126"/>
    </row>
    <row r="180" spans="1:16" ht="12.75">
      <c r="A180" s="126"/>
      <c r="B180" s="127"/>
      <c r="C180" s="126"/>
      <c r="D180" s="126"/>
      <c r="E180" s="126"/>
      <c r="F180" s="126"/>
      <c r="G180" s="126"/>
      <c r="H180" s="102"/>
      <c r="I180" s="126"/>
      <c r="J180" s="126"/>
      <c r="K180" s="126"/>
      <c r="L180" s="102"/>
      <c r="M180" s="126"/>
      <c r="N180" s="102"/>
      <c r="O180" s="126"/>
      <c r="P180" s="126"/>
    </row>
    <row r="181" spans="1:16" ht="12.75">
      <c r="A181" s="126"/>
      <c r="B181" s="127"/>
      <c r="C181" s="126"/>
      <c r="D181" s="126"/>
      <c r="E181" s="126"/>
      <c r="F181" s="126"/>
      <c r="G181" s="126"/>
      <c r="H181" s="102"/>
      <c r="I181" s="126"/>
      <c r="J181" s="126"/>
      <c r="K181" s="126"/>
      <c r="L181" s="102"/>
      <c r="M181" s="126"/>
      <c r="N181" s="102"/>
      <c r="O181" s="126"/>
      <c r="P181" s="126"/>
    </row>
    <row r="182" spans="1:16" ht="12.75">
      <c r="A182" s="126"/>
      <c r="B182" s="127"/>
      <c r="C182" s="126"/>
      <c r="D182" s="126"/>
      <c r="E182" s="126"/>
      <c r="F182" s="126"/>
      <c r="G182" s="126"/>
      <c r="H182" s="102"/>
      <c r="I182" s="126"/>
      <c r="J182" s="126"/>
      <c r="K182" s="126"/>
      <c r="L182" s="102"/>
      <c r="M182" s="126"/>
      <c r="N182" s="102"/>
      <c r="O182" s="126"/>
      <c r="P182" s="126"/>
    </row>
    <row r="183" spans="1:16" ht="12.75">
      <c r="A183" s="126"/>
      <c r="B183" s="127"/>
      <c r="C183" s="126"/>
      <c r="D183" s="126"/>
      <c r="E183" s="126"/>
      <c r="F183" s="126"/>
      <c r="G183" s="126"/>
      <c r="H183" s="102"/>
      <c r="I183" s="126"/>
      <c r="J183" s="126"/>
      <c r="K183" s="126"/>
      <c r="L183" s="102"/>
      <c r="M183" s="126"/>
      <c r="N183" s="102"/>
      <c r="O183" s="126"/>
      <c r="P183" s="126"/>
    </row>
    <row r="184" spans="1:16" ht="12.75">
      <c r="A184" s="126"/>
      <c r="B184" s="127"/>
      <c r="C184" s="126"/>
      <c r="D184" s="126"/>
      <c r="E184" s="126"/>
      <c r="F184" s="126"/>
      <c r="G184" s="126"/>
      <c r="H184" s="102"/>
      <c r="I184" s="126"/>
      <c r="J184" s="126"/>
      <c r="K184" s="126"/>
      <c r="L184" s="102"/>
      <c r="M184" s="126"/>
      <c r="N184" s="102"/>
      <c r="O184" s="126"/>
      <c r="P184" s="126"/>
    </row>
    <row r="185" spans="1:16" ht="12.75">
      <c r="A185" s="126"/>
      <c r="B185" s="127"/>
      <c r="C185" s="126"/>
      <c r="D185" s="126"/>
      <c r="E185" s="126"/>
      <c r="F185" s="126"/>
      <c r="G185" s="126"/>
      <c r="H185" s="102"/>
      <c r="I185" s="126"/>
      <c r="J185" s="126"/>
      <c r="K185" s="126"/>
      <c r="L185" s="102"/>
      <c r="M185" s="126"/>
      <c r="N185" s="102"/>
      <c r="O185" s="126"/>
      <c r="P185" s="126"/>
    </row>
    <row r="186" spans="1:16" ht="12.75">
      <c r="A186" s="126"/>
      <c r="B186" s="127"/>
      <c r="C186" s="126"/>
      <c r="D186" s="126"/>
      <c r="E186" s="126"/>
      <c r="F186" s="126"/>
      <c r="G186" s="126"/>
      <c r="H186" s="102"/>
      <c r="I186" s="126"/>
      <c r="J186" s="126"/>
      <c r="K186" s="126"/>
      <c r="L186" s="102"/>
      <c r="M186" s="126"/>
      <c r="N186" s="102"/>
      <c r="O186" s="126"/>
      <c r="P186" s="126"/>
    </row>
    <row r="187" spans="1:16" ht="12.75">
      <c r="A187" s="126"/>
      <c r="B187" s="127"/>
      <c r="C187" s="126"/>
      <c r="D187" s="126"/>
      <c r="E187" s="126"/>
      <c r="F187" s="126"/>
      <c r="G187" s="126"/>
      <c r="H187" s="102"/>
      <c r="I187" s="126"/>
      <c r="J187" s="126"/>
      <c r="K187" s="126"/>
      <c r="L187" s="102"/>
      <c r="M187" s="126"/>
      <c r="N187" s="102"/>
      <c r="O187" s="126"/>
      <c r="P187" s="126"/>
    </row>
    <row r="188" spans="1:16" ht="12.75">
      <c r="A188" s="126"/>
      <c r="B188" s="127"/>
      <c r="C188" s="126"/>
      <c r="D188" s="126"/>
      <c r="E188" s="126"/>
      <c r="F188" s="126"/>
      <c r="G188" s="126"/>
      <c r="H188" s="102"/>
      <c r="I188" s="126"/>
      <c r="J188" s="126"/>
      <c r="K188" s="126"/>
      <c r="L188" s="102"/>
      <c r="M188" s="126"/>
      <c r="N188" s="102"/>
      <c r="O188" s="126"/>
      <c r="P188" s="126"/>
    </row>
    <row r="189" spans="1:16" ht="12.75">
      <c r="A189" s="126"/>
      <c r="B189" s="127"/>
      <c r="C189" s="126"/>
      <c r="D189" s="126"/>
      <c r="E189" s="126"/>
      <c r="F189" s="126"/>
      <c r="G189" s="126"/>
      <c r="H189" s="102"/>
      <c r="I189" s="126"/>
      <c r="J189" s="126"/>
      <c r="K189" s="126"/>
      <c r="L189" s="102"/>
      <c r="M189" s="126"/>
      <c r="N189" s="102"/>
      <c r="O189" s="126"/>
      <c r="P189" s="126"/>
    </row>
    <row r="190" spans="1:16" ht="12.75">
      <c r="A190" s="126"/>
      <c r="B190" s="127"/>
      <c r="C190" s="126"/>
      <c r="D190" s="126"/>
      <c r="E190" s="126"/>
      <c r="F190" s="126"/>
      <c r="G190" s="126"/>
      <c r="H190" s="102"/>
      <c r="I190" s="126"/>
      <c r="J190" s="126"/>
      <c r="K190" s="126"/>
      <c r="L190" s="102"/>
      <c r="M190" s="126"/>
      <c r="N190" s="102"/>
      <c r="O190" s="126"/>
      <c r="P190" s="126"/>
    </row>
    <row r="191" spans="1:16" ht="12.75">
      <c r="A191" s="126"/>
      <c r="B191" s="127"/>
      <c r="C191" s="126"/>
      <c r="D191" s="126"/>
      <c r="E191" s="126"/>
      <c r="F191" s="126"/>
      <c r="G191" s="126"/>
      <c r="H191" s="102"/>
      <c r="I191" s="126"/>
      <c r="J191" s="126"/>
      <c r="K191" s="126"/>
      <c r="L191" s="102"/>
      <c r="M191" s="126"/>
      <c r="N191" s="102"/>
      <c r="O191" s="126"/>
      <c r="P191" s="126"/>
    </row>
    <row r="192" spans="1:16" ht="12.75">
      <c r="A192" s="126"/>
      <c r="B192" s="127"/>
      <c r="C192" s="126"/>
      <c r="D192" s="126"/>
      <c r="E192" s="126"/>
      <c r="F192" s="126"/>
      <c r="G192" s="126"/>
      <c r="H192" s="102"/>
      <c r="I192" s="126"/>
      <c r="J192" s="126"/>
      <c r="K192" s="126"/>
      <c r="L192" s="102"/>
      <c r="M192" s="126"/>
      <c r="N192" s="102"/>
      <c r="O192" s="126"/>
      <c r="P192" s="126"/>
    </row>
    <row r="193" spans="1:16" ht="12.75">
      <c r="A193" s="126"/>
      <c r="B193" s="127"/>
      <c r="C193" s="126"/>
      <c r="D193" s="126"/>
      <c r="E193" s="126"/>
      <c r="F193" s="126"/>
      <c r="G193" s="126"/>
      <c r="H193" s="102"/>
      <c r="I193" s="126"/>
      <c r="J193" s="126"/>
      <c r="K193" s="126"/>
      <c r="L193" s="102"/>
      <c r="M193" s="126"/>
      <c r="N193" s="102"/>
      <c r="O193" s="126"/>
      <c r="P193" s="126"/>
    </row>
    <row r="194" spans="1:16" ht="12.75">
      <c r="A194" s="126"/>
      <c r="B194" s="127"/>
      <c r="C194" s="126"/>
      <c r="D194" s="126"/>
      <c r="E194" s="126"/>
      <c r="F194" s="126"/>
      <c r="G194" s="126"/>
      <c r="H194" s="102"/>
      <c r="I194" s="126"/>
      <c r="J194" s="126"/>
      <c r="K194" s="126"/>
      <c r="L194" s="102"/>
      <c r="M194" s="126"/>
      <c r="N194" s="102"/>
      <c r="O194" s="126"/>
      <c r="P194" s="126"/>
    </row>
    <row r="195" spans="1:16" ht="12.75">
      <c r="A195" s="126"/>
      <c r="B195" s="127"/>
      <c r="C195" s="126"/>
      <c r="D195" s="126"/>
      <c r="E195" s="126"/>
      <c r="F195" s="126"/>
      <c r="G195" s="126"/>
      <c r="H195" s="102"/>
      <c r="I195" s="126"/>
      <c r="J195" s="126"/>
      <c r="K195" s="126"/>
      <c r="L195" s="102"/>
      <c r="M195" s="126"/>
      <c r="N195" s="102"/>
      <c r="O195" s="126"/>
      <c r="P195" s="126"/>
    </row>
    <row r="196" spans="1:16" ht="12.75">
      <c r="A196" s="126"/>
      <c r="B196" s="127"/>
      <c r="C196" s="126"/>
      <c r="D196" s="126"/>
      <c r="E196" s="126"/>
      <c r="F196" s="126"/>
      <c r="G196" s="126"/>
      <c r="H196" s="102"/>
      <c r="I196" s="126"/>
      <c r="J196" s="126"/>
      <c r="K196" s="126"/>
      <c r="L196" s="102"/>
      <c r="M196" s="126"/>
      <c r="N196" s="102"/>
      <c r="O196" s="126"/>
      <c r="P196" s="126"/>
    </row>
    <row r="197" spans="1:16" ht="12.75">
      <c r="A197" s="126"/>
      <c r="B197" s="127"/>
      <c r="C197" s="126"/>
      <c r="D197" s="126"/>
      <c r="E197" s="126"/>
      <c r="F197" s="126"/>
      <c r="G197" s="126"/>
      <c r="H197" s="102"/>
      <c r="I197" s="126"/>
      <c r="J197" s="126"/>
      <c r="K197" s="126"/>
      <c r="L197" s="102"/>
      <c r="M197" s="126"/>
      <c r="N197" s="102"/>
      <c r="O197" s="126"/>
      <c r="P197" s="126"/>
    </row>
    <row r="198" spans="1:16" ht="12.75">
      <c r="A198" s="126"/>
      <c r="B198" s="127"/>
      <c r="C198" s="126"/>
      <c r="D198" s="126"/>
      <c r="E198" s="126"/>
      <c r="F198" s="126"/>
      <c r="G198" s="126"/>
      <c r="H198" s="102"/>
      <c r="I198" s="126"/>
      <c r="J198" s="126"/>
      <c r="K198" s="126"/>
      <c r="L198" s="102"/>
      <c r="M198" s="126"/>
      <c r="N198" s="102"/>
      <c r="O198" s="126"/>
      <c r="P198" s="126"/>
    </row>
    <row r="199" spans="1:16" ht="12.75">
      <c r="A199" s="126"/>
      <c r="B199" s="127"/>
      <c r="C199" s="126"/>
      <c r="D199" s="126"/>
      <c r="E199" s="126"/>
      <c r="F199" s="126"/>
      <c r="G199" s="126"/>
      <c r="H199" s="102"/>
      <c r="I199" s="126"/>
      <c r="J199" s="126"/>
      <c r="K199" s="126"/>
      <c r="L199" s="102"/>
      <c r="M199" s="126"/>
      <c r="N199" s="102"/>
      <c r="O199" s="126"/>
      <c r="P199" s="126"/>
    </row>
    <row r="200" spans="1:16" ht="12.75">
      <c r="A200" s="126"/>
      <c r="B200" s="127"/>
      <c r="C200" s="126"/>
      <c r="D200" s="126"/>
      <c r="E200" s="126"/>
      <c r="F200" s="126"/>
      <c r="G200" s="126"/>
      <c r="H200" s="102"/>
      <c r="I200" s="126"/>
      <c r="J200" s="126"/>
      <c r="K200" s="126"/>
      <c r="L200" s="102"/>
      <c r="M200" s="126"/>
      <c r="N200" s="102"/>
      <c r="O200" s="126"/>
      <c r="P200" s="126"/>
    </row>
    <row r="201" spans="1:16" ht="12.75">
      <c r="A201" s="126"/>
      <c r="B201" s="127"/>
      <c r="C201" s="126"/>
      <c r="D201" s="126"/>
      <c r="E201" s="126"/>
      <c r="F201" s="126"/>
      <c r="G201" s="126"/>
      <c r="H201" s="102"/>
      <c r="I201" s="126"/>
      <c r="J201" s="126"/>
      <c r="K201" s="126"/>
      <c r="L201" s="102"/>
      <c r="M201" s="126"/>
      <c r="N201" s="102"/>
      <c r="O201" s="126"/>
      <c r="P201" s="126"/>
    </row>
    <row r="202" spans="1:16" ht="12.75">
      <c r="A202" s="126"/>
      <c r="B202" s="127"/>
      <c r="C202" s="126"/>
      <c r="D202" s="126"/>
      <c r="E202" s="126"/>
      <c r="F202" s="126"/>
      <c r="G202" s="126"/>
      <c r="H202" s="102"/>
      <c r="I202" s="126"/>
      <c r="J202" s="126"/>
      <c r="K202" s="126"/>
      <c r="L202" s="102"/>
      <c r="M202" s="126"/>
      <c r="N202" s="102"/>
      <c r="O202" s="126"/>
      <c r="P202" s="126"/>
    </row>
    <row r="203" spans="1:16" ht="12.75">
      <c r="A203" s="126"/>
      <c r="B203" s="127"/>
      <c r="C203" s="126"/>
      <c r="D203" s="126"/>
      <c r="E203" s="126"/>
      <c r="F203" s="126"/>
      <c r="G203" s="126"/>
      <c r="H203" s="102"/>
      <c r="I203" s="126"/>
      <c r="J203" s="126"/>
      <c r="K203" s="126"/>
      <c r="L203" s="102"/>
      <c r="M203" s="126"/>
      <c r="N203" s="102"/>
      <c r="O203" s="126"/>
      <c r="P203" s="126"/>
    </row>
    <row r="204" spans="1:16" ht="12.75">
      <c r="A204" s="126"/>
      <c r="B204" s="127"/>
      <c r="C204" s="126"/>
      <c r="D204" s="126"/>
      <c r="E204" s="126"/>
      <c r="F204" s="126"/>
      <c r="G204" s="126"/>
      <c r="H204" s="102"/>
      <c r="I204" s="126"/>
      <c r="J204" s="126"/>
      <c r="K204" s="126"/>
      <c r="L204" s="102"/>
      <c r="M204" s="126"/>
      <c r="N204" s="102"/>
      <c r="O204" s="126"/>
      <c r="P204" s="126"/>
    </row>
    <row r="205" spans="1:16" ht="12.75">
      <c r="A205" s="126"/>
      <c r="B205" s="127"/>
      <c r="C205" s="126"/>
      <c r="D205" s="126"/>
      <c r="E205" s="126"/>
      <c r="F205" s="126"/>
      <c r="G205" s="126"/>
      <c r="H205" s="102"/>
      <c r="I205" s="126"/>
      <c r="J205" s="126"/>
      <c r="K205" s="126"/>
      <c r="L205" s="102"/>
      <c r="M205" s="126"/>
      <c r="N205" s="102"/>
      <c r="O205" s="126"/>
      <c r="P205" s="126"/>
    </row>
    <row r="206" spans="1:16" ht="12.75">
      <c r="A206" s="126"/>
      <c r="B206" s="127"/>
      <c r="C206" s="126"/>
      <c r="D206" s="126"/>
      <c r="E206" s="126"/>
      <c r="F206" s="126"/>
      <c r="G206" s="126"/>
      <c r="H206" s="102"/>
      <c r="I206" s="126"/>
      <c r="J206" s="126"/>
      <c r="K206" s="126"/>
      <c r="L206" s="102"/>
      <c r="M206" s="126"/>
      <c r="N206" s="102"/>
      <c r="O206" s="126"/>
      <c r="P206" s="126"/>
    </row>
    <row r="207" spans="1:16" ht="12.75">
      <c r="A207" s="126"/>
      <c r="B207" s="127"/>
      <c r="C207" s="126"/>
      <c r="D207" s="126"/>
      <c r="E207" s="126"/>
      <c r="F207" s="126"/>
      <c r="G207" s="126"/>
      <c r="H207" s="102"/>
      <c r="I207" s="126"/>
      <c r="J207" s="126"/>
      <c r="K207" s="126"/>
      <c r="L207" s="102"/>
      <c r="M207" s="126"/>
      <c r="N207" s="102"/>
      <c r="O207" s="126"/>
      <c r="P207" s="126"/>
    </row>
    <row r="208" spans="1:16" ht="12.75">
      <c r="A208" s="126"/>
      <c r="B208" s="127"/>
      <c r="C208" s="126"/>
      <c r="D208" s="126"/>
      <c r="E208" s="126"/>
      <c r="F208" s="126"/>
      <c r="G208" s="126"/>
      <c r="H208" s="102"/>
      <c r="I208" s="126"/>
      <c r="J208" s="126"/>
      <c r="K208" s="126"/>
      <c r="L208" s="102"/>
      <c r="M208" s="126"/>
      <c r="N208" s="102"/>
      <c r="O208" s="126"/>
      <c r="P208" s="126"/>
    </row>
    <row r="209" spans="1:16" ht="12.75">
      <c r="A209" s="126"/>
      <c r="B209" s="127"/>
      <c r="C209" s="126"/>
      <c r="D209" s="126"/>
      <c r="E209" s="126"/>
      <c r="F209" s="126"/>
      <c r="G209" s="126"/>
      <c r="H209" s="102"/>
      <c r="I209" s="126"/>
      <c r="J209" s="126"/>
      <c r="K209" s="126"/>
      <c r="L209" s="102"/>
      <c r="M209" s="126"/>
      <c r="N209" s="102"/>
      <c r="O209" s="126"/>
      <c r="P209" s="126"/>
    </row>
    <row r="210" spans="1:16" ht="12.75">
      <c r="A210" s="126"/>
      <c r="B210" s="127"/>
      <c r="C210" s="126"/>
      <c r="D210" s="126"/>
      <c r="E210" s="126"/>
      <c r="F210" s="126"/>
      <c r="G210" s="126"/>
      <c r="H210" s="102"/>
      <c r="I210" s="126"/>
      <c r="J210" s="126"/>
      <c r="K210" s="126"/>
      <c r="L210" s="102"/>
      <c r="M210" s="126"/>
      <c r="N210" s="102"/>
      <c r="O210" s="126"/>
      <c r="P210" s="126"/>
    </row>
    <row r="211" spans="1:16" ht="12.75">
      <c r="A211" s="126"/>
      <c r="B211" s="127"/>
      <c r="C211" s="126"/>
      <c r="D211" s="126"/>
      <c r="E211" s="126"/>
      <c r="F211" s="126"/>
      <c r="G211" s="126"/>
      <c r="H211" s="102"/>
      <c r="I211" s="126"/>
      <c r="J211" s="126"/>
      <c r="K211" s="126"/>
      <c r="L211" s="102"/>
      <c r="M211" s="126"/>
      <c r="N211" s="102"/>
      <c r="O211" s="126"/>
      <c r="P211" s="126"/>
    </row>
    <row r="212" spans="1:16" ht="12.75">
      <c r="A212" s="126"/>
      <c r="B212" s="127"/>
      <c r="C212" s="126"/>
      <c r="D212" s="126"/>
      <c r="E212" s="126"/>
      <c r="F212" s="126"/>
      <c r="G212" s="126"/>
      <c r="H212" s="102"/>
      <c r="I212" s="126"/>
      <c r="J212" s="126"/>
      <c r="K212" s="126"/>
      <c r="L212" s="102"/>
      <c r="M212" s="126"/>
      <c r="N212" s="102"/>
      <c r="O212" s="126"/>
      <c r="P212" s="126"/>
    </row>
    <row r="213" spans="1:16" ht="12.75">
      <c r="A213" s="126"/>
      <c r="B213" s="127"/>
      <c r="C213" s="126"/>
      <c r="D213" s="126"/>
      <c r="E213" s="126"/>
      <c r="F213" s="126"/>
      <c r="G213" s="126"/>
      <c r="H213" s="102"/>
      <c r="I213" s="126"/>
      <c r="J213" s="126"/>
      <c r="K213" s="126"/>
      <c r="L213" s="102"/>
      <c r="M213" s="126"/>
      <c r="N213" s="102"/>
      <c r="O213" s="126"/>
      <c r="P213" s="126"/>
    </row>
    <row r="214" spans="1:16" ht="12.75">
      <c r="A214" s="126"/>
      <c r="B214" s="127"/>
      <c r="C214" s="126"/>
      <c r="D214" s="126"/>
      <c r="E214" s="126"/>
      <c r="F214" s="126"/>
      <c r="G214" s="126"/>
      <c r="H214" s="102"/>
      <c r="I214" s="126"/>
      <c r="J214" s="126"/>
      <c r="K214" s="126"/>
      <c r="L214" s="102"/>
      <c r="M214" s="126"/>
      <c r="N214" s="102"/>
      <c r="O214" s="126"/>
      <c r="P214" s="126"/>
    </row>
    <row r="215" spans="1:16" ht="12.75">
      <c r="A215" s="126"/>
      <c r="B215" s="127"/>
      <c r="C215" s="126"/>
      <c r="D215" s="126"/>
      <c r="E215" s="126"/>
      <c r="F215" s="126"/>
      <c r="G215" s="126"/>
      <c r="H215" s="102"/>
      <c r="I215" s="126"/>
      <c r="J215" s="126"/>
      <c r="K215" s="126"/>
      <c r="L215" s="102"/>
      <c r="M215" s="126"/>
      <c r="N215" s="102"/>
      <c r="O215" s="126"/>
      <c r="P215" s="126"/>
    </row>
    <row r="216" spans="1:16" ht="12.75">
      <c r="A216" s="126"/>
      <c r="B216" s="127"/>
      <c r="C216" s="126"/>
      <c r="D216" s="126"/>
      <c r="E216" s="126"/>
      <c r="F216" s="126"/>
      <c r="G216" s="126"/>
      <c r="H216" s="102"/>
      <c r="I216" s="126"/>
      <c r="J216" s="126"/>
      <c r="K216" s="126"/>
      <c r="L216" s="102"/>
      <c r="M216" s="126"/>
      <c r="N216" s="102"/>
      <c r="O216" s="126"/>
      <c r="P216" s="126"/>
    </row>
    <row r="217" spans="1:16" ht="12.75">
      <c r="A217" s="126"/>
      <c r="B217" s="127"/>
      <c r="C217" s="126"/>
      <c r="D217" s="126"/>
      <c r="E217" s="126"/>
      <c r="F217" s="126"/>
      <c r="G217" s="126"/>
      <c r="H217" s="102"/>
      <c r="I217" s="126"/>
      <c r="J217" s="126"/>
      <c r="K217" s="126"/>
      <c r="L217" s="102"/>
      <c r="M217" s="126"/>
      <c r="N217" s="102"/>
      <c r="O217" s="126"/>
      <c r="P217" s="126"/>
    </row>
    <row r="218" spans="1:16" ht="12.75">
      <c r="A218" s="126"/>
      <c r="B218" s="127"/>
      <c r="C218" s="126"/>
      <c r="D218" s="126"/>
      <c r="E218" s="126"/>
      <c r="F218" s="126"/>
      <c r="G218" s="126"/>
      <c r="H218" s="102"/>
      <c r="I218" s="126"/>
      <c r="J218" s="126"/>
      <c r="K218" s="126"/>
      <c r="L218" s="102"/>
      <c r="M218" s="126"/>
      <c r="N218" s="102"/>
      <c r="O218" s="126"/>
      <c r="P218" s="126"/>
    </row>
    <row r="219" spans="1:16" ht="12.75">
      <c r="A219" s="126"/>
      <c r="B219" s="127"/>
      <c r="C219" s="126"/>
      <c r="D219" s="126"/>
      <c r="E219" s="126"/>
      <c r="F219" s="126"/>
      <c r="G219" s="126"/>
      <c r="H219" s="102"/>
      <c r="I219" s="126"/>
      <c r="J219" s="126"/>
      <c r="K219" s="126"/>
      <c r="L219" s="102"/>
      <c r="M219" s="126"/>
      <c r="N219" s="102"/>
      <c r="O219" s="126"/>
      <c r="P219" s="126"/>
    </row>
    <row r="220" spans="1:16" ht="12.75">
      <c r="A220" s="126"/>
      <c r="B220" s="127"/>
      <c r="C220" s="126"/>
      <c r="D220" s="126"/>
      <c r="E220" s="126"/>
      <c r="F220" s="126"/>
      <c r="G220" s="126"/>
      <c r="H220" s="102"/>
      <c r="I220" s="126"/>
      <c r="J220" s="126"/>
      <c r="K220" s="126"/>
      <c r="L220" s="102"/>
      <c r="M220" s="126"/>
      <c r="N220" s="102"/>
      <c r="O220" s="126"/>
      <c r="P220" s="126"/>
    </row>
    <row r="221" spans="1:16" ht="12.75">
      <c r="A221" s="126"/>
      <c r="B221" s="127"/>
      <c r="C221" s="126"/>
      <c r="D221" s="126"/>
      <c r="E221" s="126"/>
      <c r="F221" s="126"/>
      <c r="G221" s="126"/>
      <c r="H221" s="102"/>
      <c r="I221" s="126"/>
      <c r="J221" s="126"/>
      <c r="K221" s="126"/>
      <c r="L221" s="102"/>
      <c r="M221" s="126"/>
      <c r="N221" s="102"/>
      <c r="O221" s="126"/>
      <c r="P221" s="126"/>
    </row>
    <row r="222" spans="1:16" ht="12.75">
      <c r="A222" s="126"/>
      <c r="B222" s="127"/>
      <c r="C222" s="126"/>
      <c r="D222" s="126"/>
      <c r="E222" s="126"/>
      <c r="F222" s="126"/>
      <c r="G222" s="126"/>
      <c r="H222" s="102"/>
      <c r="I222" s="126"/>
      <c r="J222" s="126"/>
      <c r="K222" s="126"/>
      <c r="L222" s="102"/>
      <c r="M222" s="126"/>
      <c r="N222" s="102"/>
      <c r="O222" s="126"/>
      <c r="P222" s="126"/>
    </row>
    <row r="223" spans="1:16" ht="12.75">
      <c r="A223" s="126"/>
      <c r="B223" s="127"/>
      <c r="C223" s="126"/>
      <c r="D223" s="126"/>
      <c r="E223" s="126"/>
      <c r="F223" s="126"/>
      <c r="G223" s="126"/>
      <c r="H223" s="102"/>
      <c r="I223" s="126"/>
      <c r="J223" s="126"/>
      <c r="K223" s="126"/>
      <c r="L223" s="102"/>
      <c r="M223" s="126"/>
      <c r="N223" s="102"/>
      <c r="O223" s="126"/>
      <c r="P223" s="126"/>
    </row>
    <row r="224" spans="1:16" ht="12.75">
      <c r="A224" s="126"/>
      <c r="B224" s="127"/>
      <c r="C224" s="126"/>
      <c r="D224" s="126"/>
      <c r="E224" s="126"/>
      <c r="F224" s="126"/>
      <c r="G224" s="126"/>
      <c r="H224" s="102"/>
      <c r="I224" s="126"/>
      <c r="J224" s="126"/>
      <c r="K224" s="126"/>
      <c r="L224" s="102"/>
      <c r="M224" s="126"/>
      <c r="N224" s="102"/>
      <c r="O224" s="126"/>
      <c r="P224" s="126"/>
    </row>
    <row r="225" spans="1:16" ht="12.75">
      <c r="A225" s="126"/>
      <c r="B225" s="127"/>
      <c r="C225" s="126"/>
      <c r="D225" s="126"/>
      <c r="E225" s="126"/>
      <c r="F225" s="126"/>
      <c r="G225" s="126"/>
      <c r="H225" s="102"/>
      <c r="I225" s="126"/>
      <c r="J225" s="126"/>
      <c r="K225" s="126"/>
      <c r="L225" s="102"/>
      <c r="M225" s="126"/>
      <c r="N225" s="102"/>
      <c r="O225" s="126"/>
      <c r="P225" s="126"/>
    </row>
    <row r="226" spans="1:16" ht="12.75">
      <c r="A226" s="126"/>
      <c r="B226" s="127"/>
      <c r="C226" s="126"/>
      <c r="D226" s="126"/>
      <c r="E226" s="126"/>
      <c r="F226" s="126"/>
      <c r="G226" s="126"/>
      <c r="H226" s="102"/>
      <c r="I226" s="126"/>
      <c r="J226" s="126"/>
      <c r="K226" s="126"/>
      <c r="L226" s="102"/>
      <c r="M226" s="126"/>
      <c r="N226" s="102"/>
      <c r="O226" s="126"/>
      <c r="P226" s="126"/>
    </row>
    <row r="227" spans="1:16" ht="12.75">
      <c r="A227" s="126"/>
      <c r="B227" s="127"/>
      <c r="C227" s="126"/>
      <c r="D227" s="126"/>
      <c r="E227" s="126"/>
      <c r="F227" s="126"/>
      <c r="G227" s="126"/>
      <c r="H227" s="102"/>
      <c r="I227" s="126"/>
      <c r="J227" s="126"/>
      <c r="K227" s="126"/>
      <c r="L227" s="102"/>
      <c r="M227" s="126"/>
      <c r="N227" s="102"/>
      <c r="O227" s="126"/>
      <c r="P227" s="126"/>
    </row>
    <row r="228" spans="1:16" ht="12.75">
      <c r="A228" s="126"/>
      <c r="B228" s="127"/>
      <c r="C228" s="126"/>
      <c r="D228" s="126"/>
      <c r="E228" s="126"/>
      <c r="F228" s="126"/>
      <c r="G228" s="126"/>
      <c r="H228" s="102"/>
      <c r="I228" s="126"/>
      <c r="J228" s="126"/>
      <c r="K228" s="126"/>
      <c r="L228" s="102"/>
      <c r="M228" s="126"/>
      <c r="N228" s="102"/>
      <c r="O228" s="126"/>
      <c r="P228" s="126"/>
    </row>
    <row r="229" spans="1:16" ht="12.75">
      <c r="A229" s="126"/>
      <c r="B229" s="127"/>
      <c r="C229" s="126"/>
      <c r="D229" s="126"/>
      <c r="E229" s="126"/>
      <c r="F229" s="126"/>
      <c r="G229" s="126"/>
      <c r="H229" s="102"/>
      <c r="I229" s="126"/>
      <c r="J229" s="126"/>
      <c r="K229" s="126"/>
      <c r="L229" s="102"/>
      <c r="M229" s="126"/>
      <c r="N229" s="102"/>
      <c r="O229" s="126"/>
      <c r="P229" s="126"/>
    </row>
    <row r="230" spans="1:16" ht="12.75">
      <c r="A230" s="126"/>
      <c r="B230" s="127"/>
      <c r="C230" s="126"/>
      <c r="D230" s="126"/>
      <c r="E230" s="126"/>
      <c r="F230" s="126"/>
      <c r="G230" s="126"/>
      <c r="H230" s="102"/>
      <c r="I230" s="126"/>
      <c r="J230" s="126"/>
      <c r="K230" s="126"/>
      <c r="L230" s="102"/>
      <c r="M230" s="126"/>
      <c r="N230" s="102"/>
      <c r="O230" s="126"/>
      <c r="P230" s="126"/>
    </row>
    <row r="231" spans="1:16" ht="12.75">
      <c r="A231" s="126"/>
      <c r="B231" s="127"/>
      <c r="C231" s="126"/>
      <c r="D231" s="126"/>
      <c r="E231" s="126"/>
      <c r="F231" s="126"/>
      <c r="G231" s="126"/>
      <c r="H231" s="102"/>
      <c r="I231" s="126"/>
      <c r="J231" s="126"/>
      <c r="K231" s="126"/>
      <c r="L231" s="102"/>
      <c r="M231" s="126"/>
      <c r="N231" s="102"/>
      <c r="O231" s="126"/>
      <c r="P231" s="126"/>
    </row>
    <row r="232" spans="1:16" ht="12.75">
      <c r="A232" s="126"/>
      <c r="B232" s="127"/>
      <c r="C232" s="126"/>
      <c r="D232" s="126"/>
      <c r="E232" s="126"/>
      <c r="F232" s="126"/>
      <c r="G232" s="126"/>
      <c r="H232" s="102"/>
      <c r="I232" s="126"/>
      <c r="J232" s="126"/>
      <c r="K232" s="126"/>
      <c r="L232" s="102"/>
      <c r="M232" s="126"/>
      <c r="N232" s="102"/>
      <c r="O232" s="126"/>
      <c r="P232" s="126"/>
    </row>
    <row r="233" spans="1:16" ht="12.75">
      <c r="A233" s="126"/>
      <c r="B233" s="127"/>
      <c r="C233" s="126"/>
      <c r="D233" s="126"/>
      <c r="E233" s="126"/>
      <c r="F233" s="126"/>
      <c r="G233" s="126"/>
      <c r="H233" s="102"/>
      <c r="I233" s="126"/>
      <c r="J233" s="126"/>
      <c r="K233" s="126"/>
      <c r="L233" s="102"/>
      <c r="M233" s="126"/>
      <c r="N233" s="102"/>
      <c r="O233" s="126"/>
      <c r="P233" s="126"/>
    </row>
    <row r="234" spans="1:16" ht="12.75">
      <c r="A234" s="126"/>
      <c r="B234" s="127"/>
      <c r="C234" s="126"/>
      <c r="D234" s="126"/>
      <c r="E234" s="126"/>
      <c r="F234" s="126"/>
      <c r="G234" s="126"/>
      <c r="H234" s="102"/>
      <c r="I234" s="126"/>
      <c r="J234" s="126"/>
      <c r="K234" s="126"/>
      <c r="L234" s="102"/>
      <c r="M234" s="126"/>
      <c r="N234" s="102"/>
      <c r="O234" s="126"/>
      <c r="P234" s="126"/>
    </row>
    <row r="235" spans="1:16" ht="12.75">
      <c r="A235" s="126"/>
      <c r="B235" s="127"/>
      <c r="C235" s="126"/>
      <c r="D235" s="126"/>
      <c r="E235" s="126"/>
      <c r="F235" s="126"/>
      <c r="G235" s="126"/>
      <c r="H235" s="102"/>
      <c r="I235" s="126"/>
      <c r="J235" s="126"/>
      <c r="K235" s="126"/>
      <c r="L235" s="102"/>
      <c r="M235" s="126"/>
      <c r="N235" s="102"/>
      <c r="O235" s="126"/>
      <c r="P235" s="126"/>
    </row>
    <row r="236" spans="1:16" ht="12.75">
      <c r="A236" s="126"/>
      <c r="B236" s="127"/>
      <c r="C236" s="126"/>
      <c r="D236" s="126"/>
      <c r="E236" s="126"/>
      <c r="F236" s="126"/>
      <c r="G236" s="126"/>
      <c r="H236" s="102"/>
      <c r="I236" s="126"/>
      <c r="J236" s="126"/>
      <c r="K236" s="126"/>
      <c r="L236" s="102"/>
      <c r="M236" s="126"/>
      <c r="N236" s="102"/>
      <c r="O236" s="126"/>
      <c r="P236" s="126"/>
    </row>
    <row r="237" spans="1:16" ht="12.75">
      <c r="A237" s="126"/>
      <c r="B237" s="127"/>
      <c r="C237" s="126"/>
      <c r="D237" s="126"/>
      <c r="E237" s="126"/>
      <c r="F237" s="126"/>
      <c r="G237" s="126"/>
      <c r="H237" s="102"/>
      <c r="I237" s="126"/>
      <c r="J237" s="126"/>
      <c r="K237" s="126"/>
      <c r="L237" s="102"/>
      <c r="M237" s="126"/>
      <c r="N237" s="102"/>
      <c r="O237" s="126"/>
      <c r="P237" s="126"/>
    </row>
    <row r="238" spans="1:16" ht="12.75">
      <c r="A238" s="126"/>
      <c r="B238" s="127"/>
      <c r="C238" s="126"/>
      <c r="D238" s="126"/>
      <c r="E238" s="126"/>
      <c r="F238" s="126"/>
      <c r="G238" s="126"/>
      <c r="H238" s="102"/>
      <c r="I238" s="126"/>
      <c r="J238" s="126"/>
      <c r="K238" s="126"/>
      <c r="L238" s="102"/>
      <c r="M238" s="126"/>
      <c r="N238" s="102"/>
      <c r="O238" s="126"/>
      <c r="P238" s="126"/>
    </row>
    <row r="239" spans="1:16" ht="12.75">
      <c r="A239" s="126"/>
      <c r="B239" s="127"/>
      <c r="C239" s="126"/>
      <c r="D239" s="126"/>
      <c r="E239" s="126"/>
      <c r="F239" s="126"/>
      <c r="G239" s="126"/>
      <c r="H239" s="102"/>
      <c r="I239" s="126"/>
      <c r="J239" s="126"/>
      <c r="K239" s="126"/>
      <c r="L239" s="102"/>
      <c r="M239" s="126"/>
      <c r="N239" s="102"/>
      <c r="O239" s="126"/>
      <c r="P239" s="126"/>
    </row>
    <row r="240" spans="1:16" ht="12.75">
      <c r="A240" s="126"/>
      <c r="B240" s="127"/>
      <c r="C240" s="126"/>
      <c r="D240" s="126"/>
      <c r="E240" s="126"/>
      <c r="F240" s="126"/>
      <c r="G240" s="126"/>
      <c r="H240" s="102"/>
      <c r="I240" s="126"/>
      <c r="J240" s="126"/>
      <c r="K240" s="126"/>
      <c r="L240" s="102"/>
      <c r="M240" s="126"/>
      <c r="N240" s="102"/>
      <c r="O240" s="126"/>
      <c r="P240" s="126"/>
    </row>
    <row r="241" spans="1:16" ht="12.75">
      <c r="A241" s="126"/>
      <c r="B241" s="127"/>
      <c r="C241" s="126"/>
      <c r="D241" s="126"/>
      <c r="E241" s="126"/>
      <c r="F241" s="126"/>
      <c r="G241" s="126"/>
      <c r="H241" s="102"/>
      <c r="I241" s="126"/>
      <c r="J241" s="126"/>
      <c r="K241" s="126"/>
      <c r="L241" s="102"/>
      <c r="M241" s="126"/>
      <c r="N241" s="102"/>
      <c r="O241" s="126"/>
      <c r="P241" s="126"/>
    </row>
    <row r="242" spans="1:16" ht="12.75">
      <c r="A242" s="126"/>
      <c r="B242" s="127"/>
      <c r="C242" s="126"/>
      <c r="D242" s="126"/>
      <c r="E242" s="126"/>
      <c r="F242" s="126"/>
      <c r="G242" s="126"/>
      <c r="H242" s="102"/>
      <c r="I242" s="126"/>
      <c r="J242" s="126"/>
      <c r="K242" s="126"/>
      <c r="L242" s="102"/>
      <c r="M242" s="126"/>
      <c r="N242" s="102"/>
      <c r="O242" s="126"/>
      <c r="P242" s="126"/>
    </row>
    <row r="243" spans="1:16" ht="12.75">
      <c r="A243" s="126"/>
      <c r="B243" s="127"/>
      <c r="C243" s="126"/>
      <c r="D243" s="126"/>
      <c r="E243" s="126"/>
      <c r="F243" s="126"/>
      <c r="G243" s="126"/>
      <c r="H243" s="102"/>
      <c r="I243" s="126"/>
      <c r="J243" s="126"/>
      <c r="K243" s="126"/>
      <c r="L243" s="102"/>
      <c r="M243" s="126"/>
      <c r="N243" s="102"/>
      <c r="O243" s="126"/>
      <c r="P243" s="126"/>
    </row>
    <row r="244" spans="1:16" ht="12.75">
      <c r="A244" s="126"/>
      <c r="B244" s="127"/>
      <c r="C244" s="126"/>
      <c r="D244" s="126"/>
      <c r="E244" s="126"/>
      <c r="F244" s="126"/>
      <c r="G244" s="126"/>
      <c r="H244" s="102"/>
      <c r="I244" s="126"/>
      <c r="J244" s="126"/>
      <c r="K244" s="126"/>
      <c r="L244" s="102"/>
      <c r="M244" s="126"/>
      <c r="N244" s="102"/>
      <c r="O244" s="126"/>
      <c r="P244" s="126"/>
    </row>
    <row r="245" spans="1:16" ht="12.75">
      <c r="A245" s="126"/>
      <c r="B245" s="127"/>
      <c r="C245" s="126"/>
      <c r="D245" s="126"/>
      <c r="E245" s="126"/>
      <c r="F245" s="126"/>
      <c r="G245" s="126"/>
      <c r="H245" s="102"/>
      <c r="I245" s="126"/>
      <c r="J245" s="126"/>
      <c r="K245" s="126"/>
      <c r="L245" s="102"/>
      <c r="M245" s="126"/>
      <c r="N245" s="102"/>
      <c r="O245" s="126"/>
      <c r="P245" s="126"/>
    </row>
    <row r="246" spans="1:16" ht="12.75">
      <c r="A246" s="126"/>
      <c r="B246" s="127"/>
      <c r="C246" s="126"/>
      <c r="D246" s="126"/>
      <c r="E246" s="126"/>
      <c r="F246" s="126"/>
      <c r="G246" s="126"/>
      <c r="H246" s="102"/>
      <c r="I246" s="126"/>
      <c r="J246" s="126"/>
      <c r="K246" s="126"/>
      <c r="L246" s="102"/>
      <c r="M246" s="126"/>
      <c r="N246" s="102"/>
      <c r="O246" s="126"/>
      <c r="P246" s="126"/>
    </row>
    <row r="247" spans="1:16" ht="12.75">
      <c r="A247" s="126"/>
      <c r="B247" s="127"/>
      <c r="C247" s="126"/>
      <c r="D247" s="126"/>
      <c r="E247" s="126"/>
      <c r="F247" s="126"/>
      <c r="G247" s="126"/>
      <c r="H247" s="102"/>
      <c r="I247" s="126"/>
      <c r="J247" s="126"/>
      <c r="K247" s="126"/>
      <c r="L247" s="102"/>
      <c r="M247" s="126"/>
      <c r="N247" s="102"/>
      <c r="O247" s="126"/>
      <c r="P247" s="126"/>
    </row>
    <row r="248" spans="1:16" ht="12.75">
      <c r="A248" s="126"/>
      <c r="B248" s="127"/>
      <c r="C248" s="126"/>
      <c r="D248" s="126"/>
      <c r="E248" s="126"/>
      <c r="F248" s="126"/>
      <c r="G248" s="126"/>
      <c r="H248" s="102"/>
      <c r="I248" s="126"/>
      <c r="J248" s="126"/>
      <c r="K248" s="126"/>
      <c r="L248" s="102"/>
      <c r="M248" s="126"/>
      <c r="N248" s="102"/>
      <c r="O248" s="126"/>
      <c r="P248" s="126"/>
    </row>
    <row r="249" spans="1:16" ht="12.75">
      <c r="A249" s="126"/>
      <c r="B249" s="127"/>
      <c r="C249" s="126"/>
      <c r="D249" s="126"/>
      <c r="E249" s="126"/>
      <c r="F249" s="126"/>
      <c r="G249" s="126"/>
      <c r="H249" s="102"/>
      <c r="I249" s="126"/>
      <c r="J249" s="126"/>
      <c r="K249" s="126"/>
      <c r="L249" s="102"/>
      <c r="M249" s="126"/>
      <c r="N249" s="102"/>
      <c r="O249" s="126"/>
      <c r="P249" s="126"/>
    </row>
    <row r="250" spans="1:16" ht="12.75">
      <c r="A250" s="126"/>
      <c r="B250" s="127"/>
      <c r="C250" s="126"/>
      <c r="D250" s="126"/>
      <c r="E250" s="126"/>
      <c r="F250" s="126"/>
      <c r="G250" s="126"/>
      <c r="H250" s="102"/>
      <c r="I250" s="126"/>
      <c r="J250" s="126"/>
      <c r="K250" s="126"/>
      <c r="L250" s="102"/>
      <c r="M250" s="126"/>
      <c r="N250" s="102"/>
      <c r="O250" s="126"/>
      <c r="P250" s="126"/>
    </row>
    <row r="251" spans="1:16" ht="12.75">
      <c r="A251" s="126"/>
      <c r="B251" s="127"/>
      <c r="C251" s="126"/>
      <c r="D251" s="126"/>
      <c r="E251" s="126"/>
      <c r="F251" s="126"/>
      <c r="G251" s="126"/>
      <c r="H251" s="102"/>
      <c r="I251" s="126"/>
      <c r="J251" s="126"/>
      <c r="K251" s="126"/>
      <c r="L251" s="102"/>
      <c r="M251" s="126"/>
      <c r="N251" s="102"/>
      <c r="O251" s="126"/>
      <c r="P251" s="126"/>
    </row>
    <row r="252" spans="1:16" ht="12.75">
      <c r="A252" s="126"/>
      <c r="B252" s="127"/>
      <c r="C252" s="126"/>
      <c r="D252" s="126"/>
      <c r="E252" s="126"/>
      <c r="F252" s="126"/>
      <c r="G252" s="126"/>
      <c r="H252" s="102"/>
      <c r="I252" s="126"/>
      <c r="J252" s="126"/>
      <c r="K252" s="126"/>
      <c r="L252" s="102"/>
      <c r="M252" s="126"/>
      <c r="N252" s="102"/>
      <c r="O252" s="126"/>
      <c r="P252" s="126"/>
    </row>
    <row r="253" spans="1:16" ht="12.75">
      <c r="A253" s="126"/>
      <c r="B253" s="127"/>
      <c r="C253" s="126"/>
      <c r="D253" s="126"/>
      <c r="E253" s="126"/>
      <c r="F253" s="126"/>
      <c r="G253" s="126"/>
      <c r="H253" s="102"/>
      <c r="I253" s="126"/>
      <c r="J253" s="126"/>
      <c r="K253" s="126"/>
      <c r="L253" s="102"/>
      <c r="M253" s="126"/>
      <c r="N253" s="102"/>
      <c r="O253" s="126"/>
      <c r="P253" s="126"/>
    </row>
    <row r="254" spans="1:16" ht="12.75">
      <c r="A254" s="126"/>
      <c r="B254" s="127"/>
      <c r="C254" s="126"/>
      <c r="D254" s="126"/>
      <c r="E254" s="126"/>
      <c r="F254" s="126"/>
      <c r="G254" s="126"/>
      <c r="H254" s="102"/>
      <c r="I254" s="126"/>
      <c r="J254" s="126"/>
      <c r="K254" s="126"/>
      <c r="L254" s="102"/>
      <c r="M254" s="126"/>
      <c r="N254" s="102"/>
      <c r="O254" s="126"/>
      <c r="P254" s="126"/>
    </row>
    <row r="255" spans="1:16" ht="12.75">
      <c r="A255" s="126"/>
      <c r="B255" s="127"/>
      <c r="C255" s="126"/>
      <c r="D255" s="126"/>
      <c r="E255" s="126"/>
      <c r="F255" s="126"/>
      <c r="G255" s="126"/>
      <c r="H255" s="102"/>
      <c r="I255" s="126"/>
      <c r="J255" s="126"/>
      <c r="K255" s="126"/>
      <c r="L255" s="102"/>
      <c r="M255" s="126"/>
      <c r="N255" s="102"/>
      <c r="O255" s="126"/>
      <c r="P255" s="126"/>
    </row>
    <row r="256" spans="1:16" ht="12.75">
      <c r="A256" s="126"/>
      <c r="B256" s="127"/>
      <c r="C256" s="126"/>
      <c r="D256" s="126"/>
      <c r="E256" s="126"/>
      <c r="F256" s="126"/>
      <c r="G256" s="126"/>
      <c r="H256" s="102"/>
      <c r="I256" s="126"/>
      <c r="J256" s="126"/>
      <c r="K256" s="126"/>
      <c r="L256" s="102"/>
      <c r="M256" s="126"/>
      <c r="N256" s="102"/>
      <c r="O256" s="126"/>
      <c r="P256" s="126"/>
    </row>
    <row r="257" spans="1:16" ht="12.75">
      <c r="A257" s="126"/>
      <c r="B257" s="127"/>
      <c r="C257" s="126"/>
      <c r="D257" s="126"/>
      <c r="E257" s="126"/>
      <c r="F257" s="126"/>
      <c r="G257" s="126"/>
      <c r="H257" s="102"/>
      <c r="I257" s="126"/>
      <c r="J257" s="126"/>
      <c r="K257" s="126"/>
      <c r="L257" s="102"/>
      <c r="M257" s="126"/>
      <c r="N257" s="102"/>
      <c r="O257" s="126"/>
      <c r="P257" s="126"/>
    </row>
    <row r="258" spans="1:16" ht="12.75">
      <c r="A258" s="126"/>
      <c r="B258" s="127"/>
      <c r="C258" s="126"/>
      <c r="D258" s="126"/>
      <c r="E258" s="126"/>
      <c r="F258" s="126"/>
      <c r="G258" s="126"/>
      <c r="H258" s="102"/>
      <c r="I258" s="126"/>
      <c r="J258" s="126"/>
      <c r="K258" s="126"/>
      <c r="L258" s="102"/>
      <c r="M258" s="126"/>
      <c r="N258" s="102"/>
      <c r="O258" s="126"/>
      <c r="P258" s="126"/>
    </row>
    <row r="259" spans="1:16" ht="12.75">
      <c r="A259" s="126"/>
      <c r="B259" s="127"/>
      <c r="C259" s="126"/>
      <c r="D259" s="126"/>
      <c r="E259" s="126"/>
      <c r="F259" s="126"/>
      <c r="G259" s="126"/>
      <c r="H259" s="102"/>
      <c r="I259" s="126"/>
      <c r="J259" s="126"/>
      <c r="K259" s="126"/>
      <c r="L259" s="102"/>
      <c r="M259" s="126"/>
      <c r="N259" s="102"/>
      <c r="O259" s="126"/>
      <c r="P259" s="126"/>
    </row>
    <row r="260" spans="1:16" ht="12.75">
      <c r="A260" s="126"/>
      <c r="B260" s="127"/>
      <c r="C260" s="126"/>
      <c r="D260" s="126"/>
      <c r="E260" s="126"/>
      <c r="F260" s="126"/>
      <c r="G260" s="126"/>
      <c r="H260" s="102"/>
      <c r="I260" s="126"/>
      <c r="J260" s="126"/>
      <c r="K260" s="126"/>
      <c r="L260" s="102"/>
      <c r="M260" s="126"/>
      <c r="N260" s="102"/>
      <c r="O260" s="126"/>
      <c r="P260" s="126"/>
    </row>
    <row r="261" spans="1:16" ht="12.75">
      <c r="A261" s="126"/>
      <c r="B261" s="127"/>
      <c r="C261" s="126"/>
      <c r="D261" s="126"/>
      <c r="E261" s="126"/>
      <c r="F261" s="126"/>
      <c r="G261" s="126"/>
      <c r="H261" s="102"/>
      <c r="I261" s="126"/>
      <c r="J261" s="126"/>
      <c r="K261" s="126"/>
      <c r="L261" s="102"/>
      <c r="M261" s="126"/>
      <c r="N261" s="102"/>
      <c r="O261" s="126"/>
      <c r="P261" s="126"/>
    </row>
    <row r="262" spans="1:16" ht="12.75">
      <c r="A262" s="126"/>
      <c r="B262" s="127"/>
      <c r="C262" s="126"/>
      <c r="D262" s="126"/>
      <c r="E262" s="126"/>
      <c r="F262" s="126"/>
      <c r="G262" s="126"/>
      <c r="H262" s="102"/>
      <c r="I262" s="126"/>
      <c r="J262" s="126"/>
      <c r="K262" s="126"/>
      <c r="L262" s="102"/>
      <c r="M262" s="126"/>
      <c r="N262" s="102"/>
      <c r="O262" s="126"/>
      <c r="P262" s="126"/>
    </row>
    <row r="263" spans="1:16" ht="12.75">
      <c r="A263" s="126"/>
      <c r="B263" s="127"/>
      <c r="C263" s="126"/>
      <c r="D263" s="126"/>
      <c r="E263" s="126"/>
      <c r="F263" s="126"/>
      <c r="G263" s="126"/>
      <c r="H263" s="102"/>
      <c r="I263" s="126"/>
      <c r="J263" s="126"/>
      <c r="K263" s="126"/>
      <c r="L263" s="102"/>
      <c r="M263" s="126"/>
      <c r="N263" s="102"/>
      <c r="O263" s="126"/>
      <c r="P263" s="126"/>
    </row>
    <row r="264" spans="1:16" ht="12.75">
      <c r="A264" s="126"/>
      <c r="B264" s="127"/>
      <c r="C264" s="126"/>
      <c r="D264" s="126"/>
      <c r="E264" s="126"/>
      <c r="F264" s="126"/>
      <c r="G264" s="126"/>
      <c r="H264" s="102"/>
      <c r="I264" s="126"/>
      <c r="J264" s="126"/>
      <c r="K264" s="126"/>
      <c r="L264" s="102"/>
      <c r="M264" s="126"/>
      <c r="N264" s="102"/>
      <c r="O264" s="126"/>
      <c r="P264" s="126"/>
    </row>
    <row r="265" spans="1:16" ht="12.75">
      <c r="A265" s="126"/>
      <c r="B265" s="127"/>
      <c r="C265" s="126"/>
      <c r="D265" s="126"/>
      <c r="E265" s="126"/>
      <c r="F265" s="126"/>
      <c r="G265" s="126"/>
      <c r="H265" s="102"/>
      <c r="I265" s="126"/>
      <c r="J265" s="126"/>
      <c r="K265" s="126"/>
      <c r="L265" s="102"/>
      <c r="M265" s="126"/>
      <c r="N265" s="102"/>
      <c r="O265" s="126"/>
      <c r="P265" s="126"/>
    </row>
    <row r="266" spans="1:16" ht="12.75">
      <c r="A266" s="126"/>
      <c r="B266" s="127"/>
      <c r="C266" s="126"/>
      <c r="D266" s="126"/>
      <c r="E266" s="126"/>
      <c r="F266" s="126"/>
      <c r="G266" s="126"/>
      <c r="H266" s="102"/>
      <c r="I266" s="126"/>
      <c r="J266" s="126"/>
      <c r="K266" s="126"/>
      <c r="L266" s="102"/>
      <c r="M266" s="126"/>
      <c r="N266" s="102"/>
      <c r="O266" s="126"/>
      <c r="P266" s="126"/>
    </row>
    <row r="267" spans="1:16" ht="12.75">
      <c r="A267" s="126"/>
      <c r="B267" s="127"/>
      <c r="C267" s="126"/>
      <c r="D267" s="126"/>
      <c r="E267" s="126"/>
      <c r="F267" s="126"/>
      <c r="G267" s="126"/>
      <c r="H267" s="102"/>
      <c r="I267" s="126"/>
      <c r="J267" s="126"/>
      <c r="K267" s="126"/>
      <c r="L267" s="102"/>
      <c r="M267" s="126"/>
      <c r="N267" s="102"/>
      <c r="O267" s="126"/>
      <c r="P267" s="126"/>
    </row>
    <row r="268" spans="1:16" ht="12.75">
      <c r="A268" s="126"/>
      <c r="B268" s="127"/>
      <c r="C268" s="126"/>
      <c r="D268" s="126"/>
      <c r="E268" s="126"/>
      <c r="F268" s="126"/>
      <c r="G268" s="126"/>
      <c r="H268" s="102"/>
      <c r="I268" s="126"/>
      <c r="J268" s="126"/>
      <c r="K268" s="126"/>
      <c r="L268" s="102"/>
      <c r="M268" s="126"/>
      <c r="N268" s="102"/>
      <c r="O268" s="126"/>
      <c r="P268" s="126"/>
    </row>
    <row r="269" spans="1:16" ht="12.75">
      <c r="A269" s="126"/>
      <c r="B269" s="127"/>
      <c r="C269" s="126"/>
      <c r="D269" s="126"/>
      <c r="E269" s="126"/>
      <c r="F269" s="126"/>
      <c r="G269" s="126"/>
      <c r="H269" s="102"/>
      <c r="I269" s="126"/>
      <c r="J269" s="126"/>
      <c r="K269" s="126"/>
      <c r="L269" s="102"/>
      <c r="M269" s="126"/>
      <c r="N269" s="102"/>
      <c r="O269" s="126"/>
      <c r="P269" s="126"/>
    </row>
    <row r="270" spans="1:16" ht="12.75">
      <c r="A270" s="126"/>
      <c r="B270" s="127"/>
      <c r="C270" s="126"/>
      <c r="D270" s="126"/>
      <c r="E270" s="126"/>
      <c r="F270" s="126"/>
      <c r="G270" s="126"/>
      <c r="H270" s="102"/>
      <c r="I270" s="126"/>
      <c r="J270" s="126"/>
      <c r="K270" s="126"/>
      <c r="L270" s="102"/>
      <c r="M270" s="126"/>
      <c r="N270" s="102"/>
      <c r="O270" s="126"/>
      <c r="P270" s="126"/>
    </row>
    <row r="271" spans="1:16" ht="12.75">
      <c r="A271" s="126"/>
      <c r="B271" s="127"/>
      <c r="C271" s="126"/>
      <c r="D271" s="126"/>
      <c r="E271" s="126"/>
      <c r="F271" s="126"/>
      <c r="G271" s="126"/>
      <c r="H271" s="102"/>
      <c r="I271" s="126"/>
      <c r="J271" s="126"/>
      <c r="K271" s="126"/>
      <c r="L271" s="102"/>
      <c r="M271" s="126"/>
      <c r="N271" s="102"/>
      <c r="O271" s="126"/>
      <c r="P271" s="126"/>
    </row>
    <row r="272" spans="1:16" ht="12.75">
      <c r="A272" s="126"/>
      <c r="B272" s="127"/>
      <c r="C272" s="126"/>
      <c r="D272" s="126"/>
      <c r="E272" s="126"/>
      <c r="F272" s="126"/>
      <c r="G272" s="126"/>
      <c r="H272" s="102"/>
      <c r="I272" s="126"/>
      <c r="J272" s="126"/>
      <c r="K272" s="126"/>
      <c r="L272" s="102"/>
      <c r="M272" s="126"/>
      <c r="N272" s="102"/>
      <c r="O272" s="126"/>
      <c r="P272" s="126"/>
    </row>
    <row r="273" spans="1:16" ht="12.75">
      <c r="A273" s="126"/>
      <c r="B273" s="127"/>
      <c r="C273" s="126"/>
      <c r="D273" s="126"/>
      <c r="E273" s="126"/>
      <c r="F273" s="126"/>
      <c r="G273" s="126"/>
      <c r="H273" s="102"/>
      <c r="I273" s="126"/>
      <c r="J273" s="126"/>
      <c r="K273" s="126"/>
      <c r="L273" s="102"/>
      <c r="M273" s="126"/>
      <c r="N273" s="102"/>
      <c r="O273" s="126"/>
      <c r="P273" s="126"/>
    </row>
    <row r="274" spans="1:16" ht="12.75">
      <c r="A274" s="126"/>
      <c r="B274" s="127"/>
      <c r="C274" s="126"/>
      <c r="D274" s="126"/>
      <c r="E274" s="126"/>
      <c r="F274" s="126"/>
      <c r="G274" s="126"/>
      <c r="H274" s="102"/>
      <c r="I274" s="126"/>
      <c r="J274" s="126"/>
      <c r="K274" s="126"/>
      <c r="L274" s="102"/>
      <c r="M274" s="126"/>
      <c r="N274" s="102"/>
      <c r="O274" s="126"/>
      <c r="P274" s="126"/>
    </row>
    <row r="275" spans="1:16" ht="12.75">
      <c r="A275" s="126"/>
      <c r="B275" s="127"/>
      <c r="C275" s="126"/>
      <c r="D275" s="126"/>
      <c r="E275" s="126"/>
      <c r="F275" s="126"/>
      <c r="G275" s="126"/>
      <c r="H275" s="102"/>
      <c r="I275" s="126"/>
      <c r="J275" s="126"/>
      <c r="K275" s="126"/>
      <c r="L275" s="102"/>
      <c r="M275" s="126"/>
      <c r="N275" s="102"/>
      <c r="O275" s="126"/>
      <c r="P275" s="126"/>
    </row>
    <row r="276" spans="1:16" ht="12.75">
      <c r="A276" s="126"/>
      <c r="B276" s="127"/>
      <c r="C276" s="126"/>
      <c r="D276" s="126"/>
      <c r="E276" s="126"/>
      <c r="F276" s="126"/>
      <c r="G276" s="126"/>
      <c r="H276" s="102"/>
      <c r="I276" s="126"/>
      <c r="J276" s="126"/>
      <c r="K276" s="126"/>
      <c r="L276" s="102"/>
      <c r="M276" s="126"/>
      <c r="N276" s="102"/>
      <c r="O276" s="126"/>
      <c r="P276" s="126"/>
    </row>
    <row r="277" spans="1:16" ht="12.75">
      <c r="A277" s="126"/>
      <c r="B277" s="127"/>
      <c r="C277" s="126"/>
      <c r="D277" s="126"/>
      <c r="E277" s="126"/>
      <c r="F277" s="126"/>
      <c r="G277" s="126"/>
      <c r="H277" s="102"/>
      <c r="I277" s="126"/>
      <c r="J277" s="126"/>
      <c r="K277" s="126"/>
      <c r="L277" s="102"/>
      <c r="M277" s="126"/>
      <c r="N277" s="102"/>
      <c r="O277" s="126"/>
      <c r="P277" s="126"/>
    </row>
    <row r="278" spans="1:16" ht="12.75">
      <c r="A278" s="126"/>
      <c r="B278" s="127"/>
      <c r="C278" s="126"/>
      <c r="D278" s="126"/>
      <c r="E278" s="126"/>
      <c r="F278" s="126"/>
      <c r="G278" s="126"/>
      <c r="H278" s="102"/>
      <c r="I278" s="126"/>
      <c r="J278" s="126"/>
      <c r="K278" s="126"/>
      <c r="L278" s="102"/>
      <c r="M278" s="126"/>
      <c r="N278" s="102"/>
      <c r="O278" s="126"/>
      <c r="P278" s="126"/>
    </row>
    <row r="279" spans="1:16" ht="12.75">
      <c r="A279" s="126"/>
      <c r="B279" s="127"/>
      <c r="C279" s="126"/>
      <c r="D279" s="126"/>
      <c r="E279" s="126"/>
      <c r="F279" s="126"/>
      <c r="G279" s="126"/>
      <c r="H279" s="102"/>
      <c r="I279" s="126"/>
      <c r="J279" s="126"/>
      <c r="K279" s="126"/>
      <c r="L279" s="102"/>
      <c r="M279" s="126"/>
      <c r="N279" s="102"/>
      <c r="O279" s="126"/>
      <c r="P279" s="126"/>
    </row>
    <row r="280" spans="1:16" ht="12.75">
      <c r="A280" s="126"/>
      <c r="B280" s="127"/>
      <c r="C280" s="126"/>
      <c r="D280" s="126"/>
      <c r="E280" s="126"/>
      <c r="F280" s="126"/>
      <c r="G280" s="126"/>
      <c r="H280" s="102"/>
      <c r="I280" s="126"/>
      <c r="J280" s="126"/>
      <c r="K280" s="126"/>
      <c r="L280" s="102"/>
      <c r="M280" s="126"/>
      <c r="N280" s="102"/>
      <c r="O280" s="126"/>
      <c r="P280" s="126"/>
    </row>
    <row r="281" spans="1:16" ht="12.75">
      <c r="A281" s="126"/>
      <c r="B281" s="127"/>
      <c r="C281" s="126"/>
      <c r="D281" s="126"/>
      <c r="E281" s="126"/>
      <c r="F281" s="126"/>
      <c r="G281" s="126"/>
      <c r="H281" s="102"/>
      <c r="I281" s="126"/>
      <c r="J281" s="126"/>
      <c r="K281" s="126"/>
      <c r="L281" s="102"/>
      <c r="M281" s="126"/>
      <c r="N281" s="102"/>
      <c r="O281" s="126"/>
      <c r="P281" s="126"/>
    </row>
    <row r="282" spans="1:16" ht="12.75">
      <c r="A282" s="126"/>
      <c r="B282" s="127"/>
      <c r="C282" s="126"/>
      <c r="D282" s="126"/>
      <c r="E282" s="126"/>
      <c r="F282" s="126"/>
      <c r="G282" s="126"/>
      <c r="H282" s="102"/>
      <c r="I282" s="126"/>
      <c r="J282" s="126"/>
      <c r="K282" s="126"/>
      <c r="L282" s="102"/>
      <c r="M282" s="126"/>
      <c r="N282" s="102"/>
      <c r="O282" s="126"/>
      <c r="P282" s="126"/>
    </row>
    <row r="283" spans="1:16" ht="12.75">
      <c r="A283" s="126"/>
      <c r="B283" s="127"/>
      <c r="C283" s="126"/>
      <c r="D283" s="126"/>
      <c r="E283" s="126"/>
      <c r="F283" s="126"/>
      <c r="G283" s="126"/>
      <c r="H283" s="102"/>
      <c r="I283" s="126"/>
      <c r="J283" s="126"/>
      <c r="K283" s="126"/>
      <c r="L283" s="102"/>
      <c r="M283" s="126"/>
      <c r="N283" s="102"/>
      <c r="O283" s="126"/>
      <c r="P283" s="126"/>
    </row>
    <row r="284" spans="1:16" ht="12.75">
      <c r="A284" s="126"/>
      <c r="B284" s="127"/>
      <c r="C284" s="126"/>
      <c r="D284" s="126"/>
      <c r="E284" s="126"/>
      <c r="F284" s="126"/>
      <c r="G284" s="126"/>
      <c r="H284" s="102"/>
      <c r="I284" s="126"/>
      <c r="J284" s="126"/>
      <c r="K284" s="126"/>
      <c r="L284" s="102"/>
      <c r="M284" s="126"/>
      <c r="N284" s="102"/>
      <c r="O284" s="126"/>
      <c r="P284" s="126"/>
    </row>
    <row r="285" spans="1:16" ht="12.75">
      <c r="A285" s="126"/>
      <c r="B285" s="127"/>
      <c r="C285" s="126"/>
      <c r="D285" s="126"/>
      <c r="E285" s="126"/>
      <c r="F285" s="126"/>
      <c r="G285" s="126"/>
      <c r="H285" s="102"/>
      <c r="I285" s="126"/>
      <c r="J285" s="126"/>
      <c r="K285" s="126"/>
      <c r="L285" s="102"/>
      <c r="M285" s="126"/>
      <c r="N285" s="102"/>
      <c r="O285" s="126"/>
      <c r="P285" s="126"/>
    </row>
    <row r="286" spans="1:16" ht="12.75">
      <c r="A286" s="126"/>
      <c r="B286" s="127"/>
      <c r="C286" s="126"/>
      <c r="D286" s="126"/>
      <c r="E286" s="126"/>
      <c r="F286" s="126"/>
      <c r="G286" s="126"/>
      <c r="H286" s="102"/>
      <c r="I286" s="126"/>
      <c r="J286" s="126"/>
      <c r="K286" s="126"/>
      <c r="L286" s="102"/>
      <c r="M286" s="126"/>
      <c r="N286" s="102"/>
      <c r="O286" s="126"/>
      <c r="P286" s="126"/>
    </row>
    <row r="287" spans="1:16" ht="12.75">
      <c r="A287" s="126"/>
      <c r="B287" s="127"/>
      <c r="C287" s="126"/>
      <c r="D287" s="126"/>
      <c r="E287" s="126"/>
      <c r="F287" s="126"/>
      <c r="G287" s="126"/>
      <c r="H287" s="102"/>
      <c r="I287" s="126"/>
      <c r="J287" s="126"/>
      <c r="K287" s="126"/>
      <c r="L287" s="102"/>
      <c r="M287" s="126"/>
      <c r="N287" s="102"/>
      <c r="O287" s="126"/>
      <c r="P287" s="126"/>
    </row>
    <row r="288" spans="1:16" ht="12.75">
      <c r="A288" s="126"/>
      <c r="B288" s="127"/>
      <c r="C288" s="126"/>
      <c r="D288" s="126"/>
      <c r="E288" s="126"/>
      <c r="F288" s="126"/>
      <c r="G288" s="126"/>
      <c r="H288" s="102"/>
      <c r="I288" s="126"/>
      <c r="J288" s="126"/>
      <c r="K288" s="126"/>
      <c r="L288" s="102"/>
      <c r="M288" s="126"/>
      <c r="N288" s="102"/>
      <c r="O288" s="126"/>
      <c r="P288" s="126"/>
    </row>
    <row r="289" spans="1:16" ht="12.75">
      <c r="A289" s="126"/>
      <c r="B289" s="127"/>
      <c r="C289" s="126"/>
      <c r="D289" s="126"/>
      <c r="E289" s="126"/>
      <c r="F289" s="126"/>
      <c r="G289" s="126"/>
      <c r="H289" s="102"/>
      <c r="I289" s="126"/>
      <c r="J289" s="126"/>
      <c r="K289" s="126"/>
      <c r="L289" s="102"/>
      <c r="M289" s="126"/>
      <c r="N289" s="102"/>
      <c r="O289" s="126"/>
      <c r="P289" s="126"/>
    </row>
    <row r="290" spans="1:16" ht="12.75">
      <c r="A290" s="126"/>
      <c r="B290" s="127"/>
      <c r="C290" s="126"/>
      <c r="D290" s="126"/>
      <c r="E290" s="126"/>
      <c r="F290" s="126"/>
      <c r="G290" s="126"/>
      <c r="H290" s="102"/>
      <c r="I290" s="126"/>
      <c r="J290" s="126"/>
      <c r="K290" s="126"/>
      <c r="L290" s="102"/>
      <c r="M290" s="126"/>
      <c r="N290" s="102"/>
      <c r="O290" s="126"/>
      <c r="P290" s="126"/>
    </row>
    <row r="291" spans="1:16" ht="12.75">
      <c r="A291" s="126"/>
      <c r="B291" s="127"/>
      <c r="C291" s="126"/>
      <c r="D291" s="126"/>
      <c r="E291" s="126"/>
      <c r="F291" s="126"/>
      <c r="G291" s="126"/>
      <c r="H291" s="102"/>
      <c r="I291" s="126"/>
      <c r="J291" s="126"/>
      <c r="K291" s="126"/>
      <c r="L291" s="102"/>
      <c r="M291" s="126"/>
      <c r="N291" s="102"/>
      <c r="O291" s="126"/>
      <c r="P291" s="126"/>
    </row>
    <row r="292" spans="1:16" ht="12.75">
      <c r="A292" s="126"/>
      <c r="B292" s="127"/>
      <c r="C292" s="126"/>
      <c r="D292" s="126"/>
      <c r="E292" s="126"/>
      <c r="F292" s="126"/>
      <c r="G292" s="126"/>
      <c r="H292" s="102"/>
      <c r="I292" s="126"/>
      <c r="J292" s="126"/>
      <c r="K292" s="126"/>
      <c r="L292" s="102"/>
      <c r="M292" s="126"/>
      <c r="N292" s="102"/>
      <c r="O292" s="126"/>
      <c r="P292" s="126"/>
    </row>
    <row r="293" spans="1:16" ht="12.75">
      <c r="A293" s="126"/>
      <c r="B293" s="127"/>
      <c r="C293" s="126"/>
      <c r="D293" s="126"/>
      <c r="E293" s="126"/>
      <c r="F293" s="126"/>
      <c r="G293" s="126"/>
      <c r="H293" s="102"/>
      <c r="I293" s="126"/>
      <c r="J293" s="126"/>
      <c r="K293" s="126"/>
      <c r="L293" s="102"/>
      <c r="M293" s="126"/>
      <c r="N293" s="102"/>
      <c r="O293" s="126"/>
      <c r="P293" s="126"/>
    </row>
    <row r="294" spans="1:16" ht="12.75">
      <c r="A294" s="126"/>
      <c r="B294" s="127"/>
      <c r="C294" s="126"/>
      <c r="D294" s="126"/>
      <c r="E294" s="126"/>
      <c r="F294" s="126"/>
      <c r="G294" s="126"/>
      <c r="H294" s="102"/>
      <c r="I294" s="126"/>
      <c r="J294" s="126"/>
      <c r="K294" s="126"/>
      <c r="L294" s="102"/>
      <c r="M294" s="126"/>
      <c r="N294" s="102"/>
      <c r="O294" s="126"/>
      <c r="P294" s="126"/>
    </row>
    <row r="295" spans="1:16" ht="12.75">
      <c r="A295" s="126"/>
      <c r="B295" s="127"/>
      <c r="C295" s="126"/>
      <c r="D295" s="126"/>
      <c r="E295" s="126"/>
      <c r="F295" s="126"/>
      <c r="G295" s="126"/>
      <c r="H295" s="102"/>
      <c r="I295" s="126"/>
      <c r="J295" s="126"/>
      <c r="K295" s="126"/>
      <c r="L295" s="102"/>
      <c r="M295" s="126"/>
      <c r="N295" s="102"/>
      <c r="O295" s="126"/>
      <c r="P295" s="126"/>
    </row>
    <row r="296" spans="1:16" ht="12.75">
      <c r="A296" s="126"/>
      <c r="B296" s="127"/>
      <c r="C296" s="126"/>
      <c r="D296" s="126"/>
      <c r="E296" s="126"/>
      <c r="F296" s="126"/>
      <c r="G296" s="126"/>
      <c r="H296" s="102"/>
      <c r="I296" s="126"/>
      <c r="J296" s="126"/>
      <c r="K296" s="126"/>
      <c r="L296" s="102"/>
      <c r="M296" s="126"/>
      <c r="N296" s="102"/>
      <c r="O296" s="126"/>
      <c r="P296" s="126"/>
    </row>
    <row r="297" spans="1:16" ht="12.75">
      <c r="A297" s="126"/>
      <c r="B297" s="127"/>
      <c r="C297" s="126"/>
      <c r="D297" s="126"/>
      <c r="E297" s="126"/>
      <c r="F297" s="126"/>
      <c r="G297" s="126"/>
      <c r="H297" s="102"/>
      <c r="I297" s="126"/>
      <c r="J297" s="126"/>
      <c r="K297" s="126"/>
      <c r="L297" s="102"/>
      <c r="M297" s="126"/>
      <c r="N297" s="102"/>
      <c r="O297" s="126"/>
      <c r="P297" s="126"/>
    </row>
    <row r="298" spans="1:16" ht="12.75">
      <c r="A298" s="126"/>
      <c r="B298" s="127"/>
      <c r="C298" s="126"/>
      <c r="D298" s="126"/>
      <c r="E298" s="126"/>
      <c r="F298" s="126"/>
      <c r="G298" s="126"/>
      <c r="H298" s="102"/>
      <c r="I298" s="126"/>
      <c r="J298" s="126"/>
      <c r="K298" s="126"/>
      <c r="L298" s="102"/>
      <c r="M298" s="126"/>
      <c r="N298" s="102"/>
      <c r="O298" s="126"/>
      <c r="P298" s="126"/>
    </row>
    <row r="299" spans="1:16" ht="12.75">
      <c r="A299" s="126"/>
      <c r="B299" s="127"/>
      <c r="C299" s="126"/>
      <c r="D299" s="126"/>
      <c r="E299" s="126"/>
      <c r="F299" s="126"/>
      <c r="G299" s="126"/>
      <c r="H299" s="102"/>
      <c r="I299" s="126"/>
      <c r="J299" s="126"/>
      <c r="K299" s="126"/>
      <c r="L299" s="102"/>
      <c r="M299" s="126"/>
      <c r="N299" s="102"/>
      <c r="O299" s="126"/>
      <c r="P299" s="126"/>
    </row>
    <row r="300" spans="1:16" ht="12.75">
      <c r="A300" s="126"/>
      <c r="B300" s="127"/>
      <c r="C300" s="126"/>
      <c r="D300" s="126"/>
      <c r="E300" s="126"/>
      <c r="F300" s="126"/>
      <c r="G300" s="126"/>
      <c r="H300" s="102"/>
      <c r="I300" s="126"/>
      <c r="J300" s="126"/>
      <c r="K300" s="126"/>
      <c r="L300" s="102"/>
      <c r="M300" s="126"/>
      <c r="N300" s="102"/>
      <c r="O300" s="126"/>
      <c r="P300" s="126"/>
    </row>
    <row r="301" spans="1:16" ht="12.75">
      <c r="A301" s="126"/>
      <c r="B301" s="127"/>
      <c r="C301" s="126"/>
      <c r="D301" s="126"/>
      <c r="E301" s="126"/>
      <c r="F301" s="126"/>
      <c r="G301" s="126"/>
      <c r="H301" s="102"/>
      <c r="I301" s="126"/>
      <c r="J301" s="126"/>
      <c r="K301" s="126"/>
      <c r="L301" s="102"/>
      <c r="M301" s="126"/>
      <c r="N301" s="102"/>
      <c r="O301" s="126"/>
      <c r="P301" s="126"/>
    </row>
    <row r="302" spans="1:16" ht="12.75">
      <c r="A302" s="126"/>
      <c r="B302" s="127"/>
      <c r="C302" s="126"/>
      <c r="D302" s="126"/>
      <c r="E302" s="126"/>
      <c r="F302" s="126"/>
      <c r="G302" s="126"/>
      <c r="H302" s="102"/>
      <c r="I302" s="126"/>
      <c r="J302" s="126"/>
      <c r="K302" s="126"/>
      <c r="L302" s="102"/>
      <c r="M302" s="126"/>
      <c r="N302" s="102"/>
      <c r="O302" s="126"/>
      <c r="P302" s="126"/>
    </row>
    <row r="303" spans="1:16" ht="12.75">
      <c r="A303" s="126"/>
      <c r="B303" s="127"/>
      <c r="C303" s="126"/>
      <c r="D303" s="126"/>
      <c r="E303" s="126"/>
      <c r="F303" s="126"/>
      <c r="G303" s="126"/>
      <c r="H303" s="102"/>
      <c r="I303" s="126"/>
      <c r="J303" s="126"/>
      <c r="K303" s="126"/>
      <c r="L303" s="102"/>
      <c r="M303" s="126"/>
      <c r="N303" s="102"/>
      <c r="O303" s="126"/>
      <c r="P303" s="126"/>
    </row>
    <row r="304" spans="1:16" ht="12.75">
      <c r="A304" s="126"/>
      <c r="B304" s="127"/>
      <c r="C304" s="126"/>
      <c r="D304" s="126"/>
      <c r="E304" s="126"/>
      <c r="F304" s="126"/>
      <c r="G304" s="126"/>
      <c r="H304" s="102"/>
      <c r="I304" s="126"/>
      <c r="J304" s="126"/>
      <c r="K304" s="126"/>
      <c r="L304" s="102"/>
      <c r="M304" s="126"/>
      <c r="N304" s="102"/>
      <c r="O304" s="126"/>
      <c r="P304" s="126"/>
    </row>
    <row r="305" spans="1:16" ht="12.75">
      <c r="A305" s="126"/>
      <c r="B305" s="127"/>
      <c r="C305" s="126"/>
      <c r="D305" s="126"/>
      <c r="E305" s="126"/>
      <c r="F305" s="126"/>
      <c r="G305" s="126"/>
      <c r="H305" s="102"/>
      <c r="I305" s="126"/>
      <c r="J305" s="126"/>
      <c r="K305" s="126"/>
      <c r="L305" s="102"/>
      <c r="M305" s="126"/>
      <c r="N305" s="102"/>
      <c r="O305" s="126"/>
      <c r="P305" s="126"/>
    </row>
    <row r="306" spans="1:16" ht="12.75">
      <c r="A306" s="126"/>
      <c r="B306" s="127"/>
      <c r="C306" s="126"/>
      <c r="D306" s="126"/>
      <c r="E306" s="126"/>
      <c r="F306" s="126"/>
      <c r="G306" s="126"/>
      <c r="H306" s="102"/>
      <c r="I306" s="126"/>
      <c r="J306" s="126"/>
      <c r="K306" s="126"/>
      <c r="L306" s="102"/>
      <c r="M306" s="126"/>
      <c r="N306" s="102"/>
      <c r="O306" s="126"/>
      <c r="P306" s="126"/>
    </row>
    <row r="307" spans="1:16" ht="12.75">
      <c r="A307" s="126"/>
      <c r="B307" s="127"/>
      <c r="C307" s="126"/>
      <c r="D307" s="126"/>
      <c r="E307" s="126"/>
      <c r="F307" s="126"/>
      <c r="G307" s="126"/>
      <c r="H307" s="102"/>
      <c r="I307" s="126"/>
      <c r="J307" s="126"/>
      <c r="K307" s="126"/>
      <c r="L307" s="102"/>
      <c r="M307" s="126"/>
      <c r="N307" s="102"/>
      <c r="O307" s="126"/>
      <c r="P307" s="126"/>
    </row>
    <row r="308" spans="1:16" ht="12.75">
      <c r="A308" s="126"/>
      <c r="B308" s="127"/>
      <c r="C308" s="126"/>
      <c r="D308" s="126"/>
      <c r="E308" s="126"/>
      <c r="F308" s="126"/>
      <c r="G308" s="126"/>
      <c r="H308" s="102"/>
      <c r="I308" s="126"/>
      <c r="J308" s="126"/>
      <c r="K308" s="126"/>
      <c r="L308" s="102"/>
      <c r="M308" s="126"/>
      <c r="N308" s="102"/>
      <c r="O308" s="126"/>
      <c r="P308" s="126"/>
    </row>
    <row r="309" spans="1:16" ht="12.75">
      <c r="A309" s="126"/>
      <c r="B309" s="127"/>
      <c r="C309" s="126"/>
      <c r="D309" s="126"/>
      <c r="E309" s="126"/>
      <c r="F309" s="126"/>
      <c r="G309" s="126"/>
      <c r="H309" s="102"/>
      <c r="I309" s="126"/>
      <c r="J309" s="126"/>
      <c r="K309" s="126"/>
      <c r="L309" s="102"/>
      <c r="M309" s="126"/>
      <c r="N309" s="102"/>
      <c r="O309" s="126"/>
      <c r="P309" s="126"/>
    </row>
    <row r="310" spans="1:16" ht="12.75">
      <c r="A310" s="126"/>
      <c r="B310" s="127"/>
      <c r="C310" s="126"/>
      <c r="D310" s="126"/>
      <c r="E310" s="126"/>
      <c r="F310" s="126"/>
      <c r="G310" s="126"/>
      <c r="H310" s="102"/>
      <c r="I310" s="126"/>
      <c r="J310" s="126"/>
      <c r="K310" s="126"/>
      <c r="L310" s="102"/>
      <c r="M310" s="126"/>
      <c r="N310" s="102"/>
      <c r="O310" s="126"/>
      <c r="P310" s="126"/>
    </row>
    <row r="311" spans="1:16" ht="12.75">
      <c r="A311" s="126"/>
      <c r="B311" s="127"/>
      <c r="C311" s="126"/>
      <c r="D311" s="126"/>
      <c r="E311" s="126"/>
      <c r="F311" s="126"/>
      <c r="G311" s="126"/>
      <c r="H311" s="102"/>
      <c r="I311" s="126"/>
      <c r="J311" s="126"/>
      <c r="K311" s="126"/>
      <c r="L311" s="102"/>
      <c r="M311" s="126"/>
      <c r="N311" s="102"/>
      <c r="O311" s="126"/>
      <c r="P311" s="126"/>
    </row>
    <row r="312" spans="1:16" ht="12.75">
      <c r="A312" s="126"/>
      <c r="B312" s="127"/>
      <c r="C312" s="126"/>
      <c r="D312" s="126"/>
      <c r="E312" s="126"/>
      <c r="F312" s="126"/>
      <c r="G312" s="126"/>
      <c r="H312" s="102"/>
      <c r="I312" s="126"/>
      <c r="J312" s="126"/>
      <c r="K312" s="126"/>
      <c r="L312" s="102"/>
      <c r="M312" s="126"/>
      <c r="N312" s="102"/>
      <c r="O312" s="126"/>
      <c r="P312" s="126"/>
    </row>
    <row r="313" spans="1:16" ht="12.75">
      <c r="A313" s="126"/>
      <c r="B313" s="127"/>
      <c r="C313" s="126"/>
      <c r="D313" s="126"/>
      <c r="E313" s="126"/>
      <c r="F313" s="126"/>
      <c r="G313" s="126"/>
      <c r="H313" s="102"/>
      <c r="I313" s="126"/>
      <c r="J313" s="126"/>
      <c r="K313" s="126"/>
      <c r="L313" s="102"/>
      <c r="M313" s="126"/>
      <c r="N313" s="102"/>
      <c r="O313" s="126"/>
      <c r="P313" s="126"/>
    </row>
    <row r="314" spans="1:16" ht="12.75">
      <c r="A314" s="126"/>
      <c r="B314" s="127"/>
      <c r="C314" s="126"/>
      <c r="D314" s="126"/>
      <c r="E314" s="126"/>
      <c r="F314" s="126"/>
      <c r="G314" s="126"/>
      <c r="H314" s="102"/>
      <c r="I314" s="126"/>
      <c r="J314" s="126"/>
      <c r="K314" s="126"/>
      <c r="L314" s="102"/>
      <c r="M314" s="126"/>
      <c r="N314" s="102"/>
      <c r="O314" s="126"/>
      <c r="P314" s="126"/>
    </row>
    <row r="315" spans="1:16" ht="12.75">
      <c r="A315" s="126"/>
      <c r="B315" s="127"/>
      <c r="C315" s="126"/>
      <c r="D315" s="126"/>
      <c r="E315" s="126"/>
      <c r="F315" s="126"/>
      <c r="G315" s="126"/>
      <c r="H315" s="102"/>
      <c r="I315" s="126"/>
      <c r="J315" s="126"/>
      <c r="K315" s="126"/>
      <c r="L315" s="102"/>
      <c r="M315" s="126"/>
      <c r="N315" s="102"/>
      <c r="O315" s="126"/>
      <c r="P315" s="126"/>
    </row>
    <row r="316" spans="1:16" ht="12.75">
      <c r="A316" s="126"/>
      <c r="B316" s="127"/>
      <c r="C316" s="126"/>
      <c r="D316" s="126"/>
      <c r="E316" s="126"/>
      <c r="F316" s="126"/>
      <c r="G316" s="126"/>
      <c r="H316" s="102"/>
      <c r="I316" s="126"/>
      <c r="J316" s="126"/>
      <c r="K316" s="126"/>
      <c r="L316" s="102"/>
      <c r="M316" s="126"/>
      <c r="N316" s="102"/>
      <c r="O316" s="126"/>
      <c r="P316" s="126"/>
    </row>
    <row r="317" spans="1:16" ht="12.75">
      <c r="A317" s="126"/>
      <c r="B317" s="127"/>
      <c r="C317" s="126"/>
      <c r="D317" s="126"/>
      <c r="E317" s="126"/>
      <c r="F317" s="126"/>
      <c r="G317" s="126"/>
      <c r="H317" s="102"/>
      <c r="I317" s="126"/>
      <c r="J317" s="126"/>
      <c r="K317" s="126"/>
      <c r="L317" s="102"/>
      <c r="M317" s="126"/>
      <c r="N317" s="102"/>
      <c r="O317" s="126"/>
      <c r="P317" s="126"/>
    </row>
    <row r="318" spans="1:16" ht="12.75">
      <c r="A318" s="126"/>
      <c r="B318" s="127"/>
      <c r="C318" s="126"/>
      <c r="D318" s="126"/>
      <c r="E318" s="126"/>
      <c r="F318" s="126"/>
      <c r="G318" s="126"/>
      <c r="H318" s="102"/>
      <c r="I318" s="126"/>
      <c r="J318" s="126"/>
      <c r="K318" s="126"/>
      <c r="L318" s="102"/>
      <c r="M318" s="126"/>
      <c r="N318" s="102"/>
      <c r="O318" s="126"/>
      <c r="P318" s="126"/>
    </row>
    <row r="319" spans="1:16" ht="12.75">
      <c r="A319" s="126"/>
      <c r="B319" s="127"/>
      <c r="C319" s="126"/>
      <c r="D319" s="126"/>
      <c r="E319" s="126"/>
      <c r="F319" s="126"/>
      <c r="G319" s="126"/>
      <c r="H319" s="102"/>
      <c r="I319" s="126"/>
      <c r="J319" s="126"/>
      <c r="K319" s="126"/>
      <c r="L319" s="102"/>
      <c r="M319" s="126"/>
      <c r="N319" s="102"/>
      <c r="O319" s="126"/>
      <c r="P319" s="126"/>
    </row>
    <row r="320" spans="1:16" ht="12.75">
      <c r="A320" s="126"/>
      <c r="B320" s="127"/>
      <c r="C320" s="126"/>
      <c r="D320" s="126"/>
      <c r="E320" s="126"/>
      <c r="F320" s="126"/>
      <c r="G320" s="126"/>
      <c r="H320" s="102"/>
      <c r="I320" s="126"/>
      <c r="J320" s="126"/>
      <c r="K320" s="126"/>
      <c r="L320" s="102"/>
      <c r="M320" s="126"/>
      <c r="N320" s="102"/>
      <c r="O320" s="126"/>
      <c r="P320" s="126"/>
    </row>
    <row r="321" spans="1:16" ht="12.75">
      <c r="A321" s="126"/>
      <c r="B321" s="127"/>
      <c r="C321" s="126"/>
      <c r="D321" s="126"/>
      <c r="E321" s="126"/>
      <c r="F321" s="126"/>
      <c r="G321" s="126"/>
      <c r="H321" s="102"/>
      <c r="I321" s="126"/>
      <c r="J321" s="126"/>
      <c r="K321" s="126"/>
      <c r="L321" s="102"/>
      <c r="M321" s="126"/>
      <c r="N321" s="102"/>
      <c r="O321" s="126"/>
      <c r="P321" s="126"/>
    </row>
    <row r="322" spans="1:16" ht="12.75">
      <c r="A322" s="126"/>
      <c r="B322" s="127"/>
      <c r="C322" s="126"/>
      <c r="D322" s="126"/>
      <c r="E322" s="126"/>
      <c r="F322" s="126"/>
      <c r="G322" s="126"/>
      <c r="H322" s="102"/>
      <c r="I322" s="126"/>
      <c r="J322" s="126"/>
      <c r="K322" s="126"/>
      <c r="L322" s="102"/>
      <c r="M322" s="126"/>
      <c r="N322" s="102"/>
      <c r="O322" s="126"/>
      <c r="P322" s="126"/>
    </row>
    <row r="323" spans="1:16" ht="12.75">
      <c r="A323" s="126"/>
      <c r="B323" s="127"/>
      <c r="C323" s="126"/>
      <c r="D323" s="126"/>
      <c r="E323" s="126"/>
      <c r="F323" s="126"/>
      <c r="G323" s="126"/>
      <c r="H323" s="102"/>
      <c r="I323" s="126"/>
      <c r="J323" s="126"/>
      <c r="K323" s="126"/>
      <c r="L323" s="102"/>
      <c r="M323" s="126"/>
      <c r="N323" s="102"/>
      <c r="O323" s="126"/>
      <c r="P323" s="126"/>
    </row>
    <row r="324" spans="1:16" ht="12.75">
      <c r="A324" s="126"/>
      <c r="B324" s="127"/>
      <c r="C324" s="126"/>
      <c r="D324" s="126"/>
      <c r="E324" s="126"/>
      <c r="F324" s="126"/>
      <c r="G324" s="126"/>
      <c r="H324" s="102"/>
      <c r="I324" s="126"/>
      <c r="J324" s="126"/>
      <c r="K324" s="126"/>
      <c r="L324" s="102"/>
      <c r="M324" s="126"/>
      <c r="N324" s="102"/>
      <c r="O324" s="126"/>
      <c r="P324" s="126"/>
    </row>
    <row r="325" spans="1:16" ht="12.75">
      <c r="A325" s="126"/>
      <c r="B325" s="127"/>
      <c r="C325" s="126"/>
      <c r="D325" s="126"/>
      <c r="E325" s="126"/>
      <c r="F325" s="126"/>
      <c r="G325" s="126"/>
      <c r="H325" s="102"/>
      <c r="I325" s="126"/>
      <c r="J325" s="126"/>
      <c r="K325" s="126"/>
      <c r="L325" s="102"/>
      <c r="M325" s="126"/>
      <c r="N325" s="102"/>
      <c r="O325" s="126"/>
      <c r="P325" s="126"/>
    </row>
    <row r="326" spans="1:16" ht="12.75">
      <c r="A326" s="126"/>
      <c r="B326" s="127"/>
      <c r="C326" s="126"/>
      <c r="D326" s="126"/>
      <c r="E326" s="126"/>
      <c r="F326" s="126"/>
      <c r="G326" s="126"/>
      <c r="H326" s="102"/>
      <c r="I326" s="126"/>
      <c r="J326" s="126"/>
      <c r="K326" s="126"/>
      <c r="L326" s="102"/>
      <c r="M326" s="126"/>
      <c r="N326" s="102"/>
      <c r="O326" s="126"/>
      <c r="P326" s="126"/>
    </row>
    <row r="327" spans="1:16" ht="12.75">
      <c r="A327" s="126"/>
      <c r="B327" s="127"/>
      <c r="C327" s="126"/>
      <c r="D327" s="126"/>
      <c r="E327" s="126"/>
      <c r="F327" s="126"/>
      <c r="G327" s="126"/>
      <c r="H327" s="102"/>
      <c r="I327" s="126"/>
      <c r="J327" s="126"/>
      <c r="K327" s="126"/>
      <c r="L327" s="102"/>
      <c r="M327" s="126"/>
      <c r="N327" s="102"/>
      <c r="O327" s="126"/>
      <c r="P327" s="126"/>
    </row>
    <row r="328" spans="1:16" ht="12.75">
      <c r="A328" s="126"/>
      <c r="B328" s="127"/>
      <c r="C328" s="126"/>
      <c r="D328" s="126"/>
      <c r="E328" s="126"/>
      <c r="F328" s="126"/>
      <c r="G328" s="126"/>
      <c r="H328" s="102"/>
      <c r="I328" s="126"/>
      <c r="J328" s="126"/>
      <c r="K328" s="126"/>
      <c r="L328" s="102"/>
      <c r="M328" s="126"/>
      <c r="N328" s="102"/>
      <c r="O328" s="126"/>
      <c r="P328" s="126"/>
    </row>
    <row r="329" spans="1:16" ht="12.75">
      <c r="A329" s="126"/>
      <c r="B329" s="127"/>
      <c r="C329" s="126"/>
      <c r="D329" s="126"/>
      <c r="E329" s="126"/>
      <c r="F329" s="126"/>
      <c r="G329" s="126"/>
      <c r="H329" s="102"/>
      <c r="I329" s="126"/>
      <c r="J329" s="126"/>
      <c r="K329" s="126"/>
      <c r="L329" s="102"/>
      <c r="M329" s="126"/>
      <c r="N329" s="102"/>
      <c r="O329" s="126"/>
      <c r="P329" s="126"/>
    </row>
    <row r="330" spans="1:16" ht="12.75">
      <c r="A330" s="126"/>
      <c r="B330" s="127"/>
      <c r="C330" s="126"/>
      <c r="D330" s="126"/>
      <c r="E330" s="126"/>
      <c r="F330" s="126"/>
      <c r="G330" s="126"/>
      <c r="H330" s="102"/>
      <c r="I330" s="126"/>
      <c r="J330" s="126"/>
      <c r="K330" s="126"/>
      <c r="L330" s="102"/>
      <c r="M330" s="126"/>
      <c r="N330" s="102"/>
      <c r="O330" s="126"/>
      <c r="P330" s="126"/>
    </row>
    <row r="331" spans="1:16" ht="12.75">
      <c r="A331" s="126"/>
      <c r="B331" s="127"/>
      <c r="C331" s="126"/>
      <c r="D331" s="126"/>
      <c r="E331" s="126"/>
      <c r="F331" s="126"/>
      <c r="G331" s="126"/>
      <c r="H331" s="102"/>
      <c r="I331" s="126"/>
      <c r="J331" s="126"/>
      <c r="K331" s="126"/>
      <c r="L331" s="102"/>
      <c r="M331" s="126"/>
      <c r="N331" s="102"/>
      <c r="O331" s="126"/>
      <c r="P331" s="126"/>
    </row>
    <row r="332" spans="1:16" ht="12.75">
      <c r="A332" s="126"/>
      <c r="B332" s="127"/>
      <c r="C332" s="126"/>
      <c r="D332" s="126"/>
      <c r="E332" s="126"/>
      <c r="F332" s="126"/>
      <c r="G332" s="126"/>
      <c r="H332" s="102"/>
      <c r="I332" s="126"/>
      <c r="J332" s="126"/>
      <c r="K332" s="126"/>
      <c r="L332" s="102"/>
      <c r="M332" s="126"/>
      <c r="N332" s="102"/>
      <c r="O332" s="126"/>
      <c r="P332" s="126"/>
    </row>
    <row r="333" spans="1:16" ht="12.75">
      <c r="A333" s="126"/>
      <c r="B333" s="127"/>
      <c r="C333" s="126"/>
      <c r="D333" s="126"/>
      <c r="E333" s="126"/>
      <c r="F333" s="126"/>
      <c r="G333" s="126"/>
      <c r="H333" s="102"/>
      <c r="I333" s="126"/>
      <c r="J333" s="126"/>
      <c r="K333" s="126"/>
      <c r="L333" s="102"/>
      <c r="M333" s="126"/>
      <c r="N333" s="102"/>
      <c r="O333" s="126"/>
      <c r="P333" s="126"/>
    </row>
    <row r="334" spans="1:16" ht="12.75">
      <c r="A334" s="126"/>
      <c r="B334" s="127"/>
      <c r="C334" s="126"/>
      <c r="D334" s="126"/>
      <c r="E334" s="126"/>
      <c r="F334" s="126"/>
      <c r="G334" s="126"/>
      <c r="H334" s="102"/>
      <c r="I334" s="126"/>
      <c r="J334" s="126"/>
      <c r="K334" s="126"/>
      <c r="L334" s="102"/>
      <c r="M334" s="126"/>
      <c r="N334" s="102"/>
      <c r="O334" s="126"/>
      <c r="P334" s="126"/>
    </row>
    <row r="335" spans="1:16" ht="12.75">
      <c r="A335" s="126"/>
      <c r="B335" s="127"/>
      <c r="C335" s="126"/>
      <c r="D335" s="126"/>
      <c r="E335" s="126"/>
      <c r="F335" s="126"/>
      <c r="G335" s="126"/>
      <c r="H335" s="102"/>
      <c r="I335" s="126"/>
      <c r="J335" s="126"/>
      <c r="K335" s="126"/>
      <c r="L335" s="102"/>
      <c r="M335" s="126"/>
      <c r="N335" s="102"/>
      <c r="O335" s="126"/>
      <c r="P335" s="126"/>
    </row>
    <row r="336" spans="1:16" ht="12.75">
      <c r="A336" s="126"/>
      <c r="B336" s="127"/>
      <c r="C336" s="126"/>
      <c r="D336" s="126"/>
      <c r="E336" s="126"/>
      <c r="F336" s="126"/>
      <c r="G336" s="126"/>
      <c r="H336" s="102"/>
      <c r="I336" s="126"/>
      <c r="J336" s="126"/>
      <c r="K336" s="126"/>
      <c r="L336" s="102"/>
      <c r="M336" s="126"/>
      <c r="N336" s="102"/>
      <c r="O336" s="126"/>
      <c r="P336" s="126"/>
    </row>
    <row r="337" spans="1:16" ht="12.75">
      <c r="A337" s="126"/>
      <c r="B337" s="127"/>
      <c r="C337" s="126"/>
      <c r="D337" s="126"/>
      <c r="E337" s="126"/>
      <c r="F337" s="126"/>
      <c r="G337" s="126"/>
      <c r="H337" s="102"/>
      <c r="I337" s="126"/>
      <c r="J337" s="126"/>
      <c r="K337" s="126"/>
      <c r="L337" s="102"/>
      <c r="M337" s="126"/>
      <c r="N337" s="102"/>
      <c r="O337" s="126"/>
      <c r="P337" s="126"/>
    </row>
    <row r="338" spans="1:16" ht="12.75">
      <c r="A338" s="126"/>
      <c r="B338" s="127"/>
      <c r="C338" s="126"/>
      <c r="D338" s="126"/>
      <c r="E338" s="126"/>
      <c r="F338" s="126"/>
      <c r="G338" s="126"/>
      <c r="H338" s="102"/>
      <c r="I338" s="126"/>
      <c r="J338" s="126"/>
      <c r="K338" s="126"/>
      <c r="L338" s="102"/>
      <c r="M338" s="126"/>
      <c r="N338" s="102"/>
      <c r="O338" s="126"/>
      <c r="P338" s="126"/>
    </row>
    <row r="339" spans="1:16" ht="12.75">
      <c r="A339" s="126"/>
      <c r="B339" s="127"/>
      <c r="C339" s="126"/>
      <c r="D339" s="126"/>
      <c r="E339" s="126"/>
      <c r="F339" s="126"/>
      <c r="G339" s="126"/>
      <c r="H339" s="102"/>
      <c r="I339" s="126"/>
      <c r="J339" s="126"/>
      <c r="K339" s="126"/>
      <c r="L339" s="102"/>
      <c r="M339" s="126"/>
      <c r="N339" s="102"/>
      <c r="O339" s="126"/>
      <c r="P339" s="126"/>
    </row>
    <row r="340" spans="1:16" ht="12.75">
      <c r="A340" s="126"/>
      <c r="B340" s="127"/>
      <c r="C340" s="126"/>
      <c r="D340" s="126"/>
      <c r="E340" s="126"/>
      <c r="F340" s="126"/>
      <c r="G340" s="126"/>
      <c r="H340" s="102"/>
      <c r="I340" s="126"/>
      <c r="J340" s="126"/>
      <c r="K340" s="126"/>
      <c r="L340" s="102"/>
      <c r="M340" s="126"/>
      <c r="N340" s="102"/>
      <c r="O340" s="126"/>
      <c r="P340" s="126"/>
    </row>
    <row r="341" spans="1:16" ht="12.75">
      <c r="A341" s="126"/>
      <c r="B341" s="127"/>
      <c r="C341" s="126"/>
      <c r="D341" s="126"/>
      <c r="E341" s="126"/>
      <c r="F341" s="126"/>
      <c r="G341" s="126"/>
      <c r="H341" s="102"/>
      <c r="I341" s="126"/>
      <c r="J341" s="126"/>
      <c r="K341" s="126"/>
      <c r="L341" s="102"/>
      <c r="M341" s="126"/>
      <c r="N341" s="102"/>
      <c r="O341" s="126"/>
      <c r="P341" s="126"/>
    </row>
    <row r="342" spans="1:16" ht="12.75">
      <c r="A342" s="126"/>
      <c r="B342" s="127"/>
      <c r="C342" s="126"/>
      <c r="D342" s="126"/>
      <c r="E342" s="126"/>
      <c r="F342" s="126"/>
      <c r="G342" s="126"/>
      <c r="H342" s="102"/>
      <c r="I342" s="126"/>
      <c r="J342" s="126"/>
      <c r="K342" s="126"/>
      <c r="L342" s="102"/>
      <c r="M342" s="126"/>
      <c r="N342" s="102"/>
      <c r="O342" s="126"/>
      <c r="P342" s="126"/>
    </row>
    <row r="343" spans="1:16" ht="12.75">
      <c r="A343" s="126"/>
      <c r="B343" s="127"/>
      <c r="C343" s="126"/>
      <c r="D343" s="126"/>
      <c r="E343" s="126"/>
      <c r="F343" s="126"/>
      <c r="G343" s="126"/>
      <c r="H343" s="102"/>
      <c r="I343" s="126"/>
      <c r="J343" s="126"/>
      <c r="K343" s="126"/>
      <c r="L343" s="102"/>
      <c r="M343" s="126"/>
      <c r="N343" s="102"/>
      <c r="O343" s="126"/>
      <c r="P343" s="126"/>
    </row>
    <row r="344" spans="1:16" ht="12.75">
      <c r="A344" s="126"/>
      <c r="B344" s="127"/>
      <c r="C344" s="126"/>
      <c r="D344" s="126"/>
      <c r="E344" s="126"/>
      <c r="F344" s="126"/>
      <c r="G344" s="126"/>
      <c r="H344" s="102"/>
      <c r="I344" s="126"/>
      <c r="J344" s="126"/>
      <c r="K344" s="126"/>
      <c r="L344" s="102"/>
      <c r="M344" s="126"/>
      <c r="N344" s="102"/>
      <c r="O344" s="126"/>
      <c r="P344" s="126"/>
    </row>
    <row r="345" spans="1:16" ht="12.75">
      <c r="A345" s="126"/>
      <c r="B345" s="127"/>
      <c r="C345" s="126"/>
      <c r="D345" s="126"/>
      <c r="E345" s="126"/>
      <c r="F345" s="126"/>
      <c r="G345" s="126"/>
      <c r="H345" s="102"/>
      <c r="I345" s="126"/>
      <c r="J345" s="126"/>
      <c r="K345" s="126"/>
      <c r="L345" s="102"/>
      <c r="M345" s="126"/>
      <c r="N345" s="102"/>
      <c r="O345" s="126"/>
      <c r="P345" s="126"/>
    </row>
    <row r="346" spans="1:16" ht="12.75">
      <c r="A346" s="126"/>
      <c r="B346" s="127"/>
      <c r="C346" s="126"/>
      <c r="D346" s="126"/>
      <c r="E346" s="126"/>
      <c r="F346" s="126"/>
      <c r="G346" s="126"/>
      <c r="H346" s="102"/>
      <c r="I346" s="126"/>
      <c r="J346" s="126"/>
      <c r="K346" s="126"/>
      <c r="L346" s="102"/>
      <c r="M346" s="126"/>
      <c r="N346" s="102"/>
      <c r="O346" s="126"/>
      <c r="P346" s="126"/>
    </row>
    <row r="347" spans="1:16" ht="12.75">
      <c r="A347" s="126"/>
      <c r="B347" s="127"/>
      <c r="C347" s="126"/>
      <c r="D347" s="126"/>
      <c r="E347" s="126"/>
      <c r="F347" s="126"/>
      <c r="G347" s="126"/>
      <c r="H347" s="102"/>
      <c r="I347" s="126"/>
      <c r="J347" s="126"/>
      <c r="K347" s="126"/>
      <c r="L347" s="102"/>
      <c r="M347" s="126"/>
      <c r="N347" s="102"/>
      <c r="O347" s="126"/>
      <c r="P347" s="126"/>
    </row>
    <row r="348" spans="1:16" ht="12.75">
      <c r="A348" s="126"/>
      <c r="B348" s="127"/>
      <c r="C348" s="126"/>
      <c r="D348" s="126"/>
      <c r="E348" s="126"/>
      <c r="F348" s="126"/>
      <c r="G348" s="126"/>
      <c r="H348" s="102"/>
      <c r="I348" s="126"/>
      <c r="J348" s="126"/>
      <c r="K348" s="126"/>
      <c r="L348" s="102"/>
      <c r="M348" s="126"/>
      <c r="N348" s="102"/>
      <c r="O348" s="126"/>
      <c r="P348" s="126"/>
    </row>
    <row r="349" spans="1:16" ht="12.75">
      <c r="A349" s="126"/>
      <c r="B349" s="127"/>
      <c r="C349" s="126"/>
      <c r="D349" s="126"/>
      <c r="E349" s="126"/>
      <c r="F349" s="126"/>
      <c r="G349" s="126"/>
      <c r="H349" s="102"/>
      <c r="I349" s="126"/>
      <c r="J349" s="126"/>
      <c r="K349" s="126"/>
      <c r="L349" s="102"/>
      <c r="M349" s="126"/>
      <c r="N349" s="102"/>
      <c r="O349" s="126"/>
      <c r="P349" s="126"/>
    </row>
    <row r="350" spans="1:16" ht="12.75">
      <c r="A350" s="126"/>
      <c r="B350" s="127"/>
      <c r="C350" s="126"/>
      <c r="D350" s="126"/>
      <c r="E350" s="126"/>
      <c r="F350" s="126"/>
      <c r="G350" s="126"/>
      <c r="H350" s="102"/>
      <c r="I350" s="126"/>
      <c r="J350" s="126"/>
      <c r="K350" s="126"/>
      <c r="L350" s="102"/>
      <c r="M350" s="126"/>
      <c r="N350" s="102"/>
      <c r="O350" s="126"/>
      <c r="P350" s="126"/>
    </row>
    <row r="351" spans="1:16" ht="12.75">
      <c r="A351" s="126"/>
      <c r="B351" s="127"/>
      <c r="C351" s="126"/>
      <c r="D351" s="126"/>
      <c r="E351" s="126"/>
      <c r="F351" s="126"/>
      <c r="G351" s="126"/>
      <c r="H351" s="102"/>
      <c r="I351" s="126"/>
      <c r="J351" s="126"/>
      <c r="K351" s="126"/>
      <c r="L351" s="102"/>
      <c r="M351" s="126"/>
      <c r="N351" s="102"/>
      <c r="O351" s="126"/>
      <c r="P351" s="126"/>
    </row>
    <row r="352" spans="1:16" ht="12.75">
      <c r="A352" s="126"/>
      <c r="B352" s="127"/>
      <c r="C352" s="126"/>
      <c r="D352" s="126"/>
      <c r="E352" s="126"/>
      <c r="F352" s="126"/>
      <c r="G352" s="126"/>
      <c r="H352" s="102"/>
      <c r="I352" s="126"/>
      <c r="J352" s="126"/>
      <c r="K352" s="126"/>
      <c r="L352" s="102"/>
      <c r="M352" s="126"/>
      <c r="N352" s="102"/>
      <c r="O352" s="126"/>
      <c r="P352" s="126"/>
    </row>
    <row r="353" spans="1:16" ht="12.75">
      <c r="A353" s="126"/>
      <c r="B353" s="127"/>
      <c r="C353" s="126"/>
      <c r="D353" s="126"/>
      <c r="E353" s="126"/>
      <c r="F353" s="126"/>
      <c r="G353" s="126"/>
      <c r="H353" s="102"/>
      <c r="I353" s="126"/>
      <c r="J353" s="126"/>
      <c r="K353" s="126"/>
      <c r="L353" s="102"/>
      <c r="M353" s="126"/>
      <c r="N353" s="102"/>
      <c r="O353" s="126"/>
      <c r="P353" s="126"/>
    </row>
    <row r="354" spans="1:16" ht="12.75">
      <c r="A354" s="126"/>
      <c r="B354" s="127"/>
      <c r="C354" s="126"/>
      <c r="D354" s="126"/>
      <c r="E354" s="126"/>
      <c r="F354" s="126"/>
      <c r="G354" s="126"/>
      <c r="H354" s="102"/>
      <c r="I354" s="126"/>
      <c r="J354" s="126"/>
      <c r="K354" s="126"/>
      <c r="L354" s="102"/>
      <c r="M354" s="126"/>
      <c r="N354" s="102"/>
      <c r="O354" s="126"/>
      <c r="P354" s="126"/>
    </row>
    <row r="355" spans="1:16" ht="12.75">
      <c r="A355" s="126"/>
      <c r="B355" s="127"/>
      <c r="C355" s="126"/>
      <c r="D355" s="126"/>
      <c r="E355" s="126"/>
      <c r="F355" s="126"/>
      <c r="G355" s="126"/>
      <c r="H355" s="102"/>
      <c r="I355" s="126"/>
      <c r="J355" s="126"/>
      <c r="K355" s="126"/>
      <c r="L355" s="102"/>
      <c r="M355" s="126"/>
      <c r="N355" s="102"/>
      <c r="O355" s="126"/>
      <c r="P355" s="126"/>
    </row>
    <row r="356" spans="1:16" ht="12.75">
      <c r="A356" s="126"/>
      <c r="B356" s="127"/>
      <c r="C356" s="126"/>
      <c r="D356" s="126"/>
      <c r="E356" s="126"/>
      <c r="F356" s="126"/>
      <c r="G356" s="126"/>
      <c r="H356" s="102"/>
      <c r="I356" s="126"/>
      <c r="J356" s="126"/>
      <c r="K356" s="126"/>
      <c r="L356" s="102"/>
      <c r="M356" s="126"/>
      <c r="N356" s="102"/>
      <c r="O356" s="126"/>
      <c r="P356" s="126"/>
    </row>
    <row r="357" spans="1:16" ht="12.75">
      <c r="A357" s="126"/>
      <c r="B357" s="127"/>
      <c r="C357" s="126"/>
      <c r="D357" s="126"/>
      <c r="E357" s="126"/>
      <c r="F357" s="126"/>
      <c r="G357" s="126"/>
      <c r="H357" s="102"/>
      <c r="I357" s="126"/>
      <c r="J357" s="126"/>
      <c r="K357" s="126"/>
      <c r="L357" s="102"/>
      <c r="M357" s="126"/>
      <c r="N357" s="102"/>
      <c r="O357" s="126"/>
      <c r="P357" s="126"/>
    </row>
    <row r="358" spans="1:16" ht="12.75">
      <c r="A358" s="126"/>
      <c r="B358" s="127"/>
      <c r="C358" s="126"/>
      <c r="D358" s="126"/>
      <c r="E358" s="126"/>
      <c r="F358" s="126"/>
      <c r="G358" s="126"/>
      <c r="H358" s="102"/>
      <c r="I358" s="126"/>
      <c r="J358" s="126"/>
      <c r="K358" s="126"/>
      <c r="L358" s="102"/>
      <c r="M358" s="126"/>
      <c r="N358" s="102"/>
      <c r="O358" s="126"/>
      <c r="P358" s="126"/>
    </row>
    <row r="359" spans="1:16" ht="12.75">
      <c r="A359" s="126"/>
      <c r="B359" s="127"/>
      <c r="C359" s="126"/>
      <c r="D359" s="126"/>
      <c r="E359" s="126"/>
      <c r="F359" s="126"/>
      <c r="G359" s="126"/>
      <c r="H359" s="102"/>
      <c r="I359" s="126"/>
      <c r="J359" s="126"/>
      <c r="K359" s="126"/>
      <c r="L359" s="102"/>
      <c r="M359" s="126"/>
      <c r="N359" s="102"/>
      <c r="O359" s="126"/>
      <c r="P359" s="126"/>
    </row>
    <row r="360" spans="1:16" ht="12.75">
      <c r="A360" s="126"/>
      <c r="B360" s="127"/>
      <c r="C360" s="126"/>
      <c r="D360" s="126"/>
      <c r="E360" s="126"/>
      <c r="F360" s="126"/>
      <c r="G360" s="126"/>
      <c r="H360" s="102"/>
      <c r="I360" s="126"/>
      <c r="J360" s="126"/>
      <c r="K360" s="126"/>
      <c r="L360" s="102"/>
      <c r="M360" s="126"/>
      <c r="N360" s="102"/>
      <c r="O360" s="126"/>
      <c r="P360" s="126"/>
    </row>
    <row r="361" spans="1:16" ht="12.75">
      <c r="A361" s="126"/>
      <c r="B361" s="127"/>
      <c r="C361" s="126"/>
      <c r="D361" s="126"/>
      <c r="E361" s="126"/>
      <c r="F361" s="126"/>
      <c r="G361" s="126"/>
      <c r="H361" s="102"/>
      <c r="I361" s="126"/>
      <c r="J361" s="126"/>
      <c r="K361" s="126"/>
      <c r="L361" s="102"/>
      <c r="M361" s="126"/>
      <c r="N361" s="102"/>
      <c r="O361" s="126"/>
      <c r="P361" s="126"/>
    </row>
    <row r="362" spans="1:16" ht="12.75">
      <c r="A362" s="126"/>
      <c r="B362" s="127"/>
      <c r="C362" s="126"/>
      <c r="D362" s="126"/>
      <c r="E362" s="126"/>
      <c r="F362" s="126"/>
      <c r="G362" s="126"/>
      <c r="H362" s="102"/>
      <c r="I362" s="126"/>
      <c r="J362" s="126"/>
      <c r="K362" s="126"/>
      <c r="L362" s="102"/>
      <c r="M362" s="126"/>
      <c r="N362" s="102"/>
      <c r="O362" s="126"/>
      <c r="P362" s="126"/>
    </row>
    <row r="363" spans="1:16" ht="12.75">
      <c r="A363" s="126"/>
      <c r="B363" s="127"/>
      <c r="C363" s="126"/>
      <c r="D363" s="126"/>
      <c r="E363" s="126"/>
      <c r="F363" s="126"/>
      <c r="G363" s="126"/>
      <c r="H363" s="102"/>
      <c r="I363" s="126"/>
      <c r="J363" s="126"/>
      <c r="K363" s="126"/>
      <c r="L363" s="102"/>
      <c r="M363" s="126"/>
      <c r="N363" s="102"/>
      <c r="O363" s="126"/>
      <c r="P363" s="126"/>
    </row>
    <row r="364" spans="1:16" ht="12.75">
      <c r="A364" s="126"/>
      <c r="B364" s="127"/>
      <c r="C364" s="126"/>
      <c r="D364" s="126"/>
      <c r="E364" s="126"/>
      <c r="F364" s="126"/>
      <c r="G364" s="126"/>
      <c r="H364" s="102"/>
      <c r="I364" s="126"/>
      <c r="J364" s="126"/>
      <c r="K364" s="126"/>
      <c r="L364" s="102"/>
      <c r="M364" s="126"/>
      <c r="N364" s="102"/>
      <c r="O364" s="126"/>
      <c r="P364" s="126"/>
    </row>
    <row r="365" spans="1:16" ht="12.75">
      <c r="A365" s="126"/>
      <c r="B365" s="127"/>
      <c r="C365" s="126"/>
      <c r="D365" s="126"/>
      <c r="E365" s="126"/>
      <c r="F365" s="126"/>
      <c r="G365" s="126"/>
      <c r="H365" s="102"/>
      <c r="I365" s="126"/>
      <c r="J365" s="126"/>
      <c r="K365" s="126"/>
      <c r="L365" s="102"/>
      <c r="M365" s="126"/>
      <c r="N365" s="102"/>
      <c r="O365" s="126"/>
      <c r="P365" s="126"/>
    </row>
    <row r="366" spans="1:16" ht="12.75">
      <c r="A366" s="126"/>
      <c r="B366" s="127"/>
      <c r="C366" s="126"/>
      <c r="D366" s="126"/>
      <c r="E366" s="126"/>
      <c r="F366" s="126"/>
      <c r="G366" s="126"/>
      <c r="H366" s="102"/>
      <c r="I366" s="126"/>
      <c r="J366" s="126"/>
      <c r="K366" s="126"/>
      <c r="L366" s="102"/>
      <c r="M366" s="126"/>
      <c r="N366" s="102"/>
      <c r="O366" s="126"/>
      <c r="P366" s="126"/>
    </row>
    <row r="367" spans="1:16" ht="12.75">
      <c r="A367" s="126"/>
      <c r="B367" s="127"/>
      <c r="C367" s="126"/>
      <c r="D367" s="126"/>
      <c r="E367" s="126"/>
      <c r="F367" s="126"/>
      <c r="G367" s="126"/>
      <c r="H367" s="102"/>
      <c r="I367" s="126"/>
      <c r="J367" s="126"/>
      <c r="K367" s="126"/>
      <c r="L367" s="102"/>
      <c r="M367" s="126"/>
      <c r="N367" s="102"/>
      <c r="O367" s="126"/>
      <c r="P367" s="126"/>
    </row>
  </sheetData>
  <sheetProtection formatCells="0" formatColumns="0" formatRows="0" sort="0" autoFilter="0"/>
  <autoFilter ref="A8:S57"/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B6:E7"/>
    <mergeCell ref="M59:P59"/>
    <mergeCell ref="A59:C59"/>
    <mergeCell ref="D59:H59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5" r:id="rId1"/>
  <headerFooter alignWithMargins="0">
    <oddFooter>&amp;CStránka &amp;P z &amp;N&amp;R&amp;F</oddFooter>
  </headerFooter>
  <rowBreaks count="1" manualBreakCount="1">
    <brk id="5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R31"/>
  <sheetViews>
    <sheetView showGridLines="0" view="pageBreakPreview" zoomScale="70" zoomScaleNormal="50" zoomScaleSheetLayoutView="7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Q5" sqref="Q5"/>
    </sheetView>
  </sheetViews>
  <sheetFormatPr defaultColWidth="9.00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08" t="s">
        <v>13</v>
      </c>
      <c r="B1" s="205" t="s">
        <v>29</v>
      </c>
      <c r="C1" s="206"/>
      <c r="D1" s="206"/>
      <c r="E1" s="206"/>
      <c r="F1" s="207"/>
      <c r="G1" s="205" t="s">
        <v>29</v>
      </c>
      <c r="H1" s="206"/>
      <c r="I1" s="206"/>
      <c r="J1" s="206"/>
      <c r="K1" s="207"/>
      <c r="L1" s="205" t="s">
        <v>29</v>
      </c>
      <c r="M1" s="206"/>
      <c r="N1" s="206"/>
      <c r="O1" s="206"/>
      <c r="P1" s="207"/>
      <c r="Q1" s="205" t="s">
        <v>29</v>
      </c>
      <c r="R1" s="206"/>
      <c r="S1" s="206"/>
      <c r="T1" s="206"/>
      <c r="U1" s="207"/>
      <c r="V1" s="205" t="s">
        <v>29</v>
      </c>
      <c r="W1" s="206"/>
      <c r="X1" s="206"/>
      <c r="Y1" s="206"/>
      <c r="Z1" s="207"/>
      <c r="AA1" s="205" t="s">
        <v>29</v>
      </c>
      <c r="AB1" s="206"/>
      <c r="AC1" s="206"/>
      <c r="AD1" s="206"/>
      <c r="AE1" s="207"/>
      <c r="AF1" s="205" t="s">
        <v>29</v>
      </c>
      <c r="AG1" s="206"/>
      <c r="AH1" s="206"/>
      <c r="AI1" s="206"/>
      <c r="AJ1" s="207"/>
      <c r="AK1" s="205" t="s">
        <v>29</v>
      </c>
      <c r="AL1" s="206"/>
      <c r="AM1" s="206"/>
      <c r="AN1" s="206"/>
      <c r="AO1" s="207"/>
      <c r="AP1" s="205" t="s">
        <v>29</v>
      </c>
      <c r="AQ1" s="206"/>
      <c r="AR1" s="206"/>
      <c r="AS1" s="206"/>
      <c r="AT1" s="207"/>
      <c r="AU1" s="205" t="s">
        <v>29</v>
      </c>
      <c r="AV1" s="206"/>
      <c r="AW1" s="206"/>
      <c r="AX1" s="206"/>
      <c r="AY1" s="207"/>
      <c r="AZ1" s="205" t="s">
        <v>29</v>
      </c>
      <c r="BA1" s="206"/>
      <c r="BB1" s="206"/>
      <c r="BC1" s="206"/>
      <c r="BD1" s="207"/>
      <c r="BE1" s="205" t="s">
        <v>29</v>
      </c>
      <c r="BF1" s="206"/>
      <c r="BG1" s="206"/>
      <c r="BH1" s="206"/>
      <c r="BI1" s="207"/>
      <c r="BJ1" s="205" t="s">
        <v>29</v>
      </c>
      <c r="BK1" s="206"/>
      <c r="BL1" s="206"/>
      <c r="BM1" s="206"/>
      <c r="BN1" s="207"/>
    </row>
    <row r="2" spans="1:174" s="8" customFormat="1" ht="16.5" customHeight="1" thickBot="1">
      <c r="A2" s="209"/>
      <c r="B2" s="211" t="str">
        <f>IF(ISBLANK('Základní list'!$A11),"",'Základní list'!$A11)</f>
        <v>A</v>
      </c>
      <c r="C2" s="212"/>
      <c r="D2" s="212"/>
      <c r="E2" s="212"/>
      <c r="F2" s="213"/>
      <c r="G2" s="211" t="str">
        <f>IF(ISBLANK('Základní list'!$A12),"",'Základní list'!$A12)</f>
        <v>B</v>
      </c>
      <c r="H2" s="212"/>
      <c r="I2" s="212"/>
      <c r="J2" s="212"/>
      <c r="K2" s="213"/>
      <c r="L2" s="211" t="str">
        <f>IF(ISBLANK('Základní list'!$A13),"",'Základní list'!$A13)</f>
        <v>C</v>
      </c>
      <c r="M2" s="212"/>
      <c r="N2" s="212"/>
      <c r="O2" s="212"/>
      <c r="P2" s="213"/>
      <c r="Q2" s="211" t="str">
        <f>IF(ISBLANK('Základní list'!$A14),"",'Základní list'!$A14)</f>
        <v>D</v>
      </c>
      <c r="R2" s="212"/>
      <c r="S2" s="212"/>
      <c r="T2" s="212"/>
      <c r="U2" s="213"/>
      <c r="V2" s="211" t="str">
        <f>IF(ISBLANK('Základní list'!$A15),"",'Základní list'!$A15)</f>
        <v>E</v>
      </c>
      <c r="W2" s="212"/>
      <c r="X2" s="212"/>
      <c r="Y2" s="212"/>
      <c r="Z2" s="213"/>
      <c r="AA2" s="211" t="str">
        <f>IF(ISBLANK('Základní list'!$A16),"",'Základní list'!$A16)</f>
        <v>F</v>
      </c>
      <c r="AB2" s="212"/>
      <c r="AC2" s="212"/>
      <c r="AD2" s="212"/>
      <c r="AE2" s="213"/>
      <c r="AF2" s="211" t="str">
        <f>IF(ISBLANK('Základní list'!$A17),"",'Základní list'!$A17)</f>
        <v>G</v>
      </c>
      <c r="AG2" s="212"/>
      <c r="AH2" s="212"/>
      <c r="AI2" s="212"/>
      <c r="AJ2" s="213"/>
      <c r="AK2" s="211" t="str">
        <f>IF(ISBLANK('Základní list'!$A18),"",'Základní list'!$A18)</f>
        <v>H</v>
      </c>
      <c r="AL2" s="212"/>
      <c r="AM2" s="212"/>
      <c r="AN2" s="212"/>
      <c r="AO2" s="213"/>
      <c r="AP2" s="211" t="str">
        <f>IF(ISBLANK('Základní list'!$A19),"",'Základní list'!$A19)</f>
        <v>I</v>
      </c>
      <c r="AQ2" s="212"/>
      <c r="AR2" s="212"/>
      <c r="AS2" s="212"/>
      <c r="AT2" s="213"/>
      <c r="AU2" s="211" t="str">
        <f>IF(ISBLANK('Základní list'!$A20),"",'Základní list'!$A20)</f>
        <v>J</v>
      </c>
      <c r="AV2" s="212"/>
      <c r="AW2" s="212"/>
      <c r="AX2" s="212"/>
      <c r="AY2" s="213"/>
      <c r="AZ2" s="211" t="str">
        <f>IF(ISBLANK('Základní list'!$A21),"",'Základní list'!$A21)</f>
        <v>K</v>
      </c>
      <c r="BA2" s="212"/>
      <c r="BB2" s="212"/>
      <c r="BC2" s="212"/>
      <c r="BD2" s="213"/>
      <c r="BE2" s="211" t="str">
        <f>IF(ISBLANK('Základní list'!$A22),"",'Základní list'!$A22)</f>
        <v>L</v>
      </c>
      <c r="BF2" s="212"/>
      <c r="BG2" s="212"/>
      <c r="BH2" s="212"/>
      <c r="BI2" s="213"/>
      <c r="BJ2" s="211" t="str">
        <f>IF(ISBLANK('Základní list'!$A23),"",'Základní list'!$A23)</f>
        <v>M</v>
      </c>
      <c r="BK2" s="212"/>
      <c r="BL2" s="212"/>
      <c r="BM2" s="212"/>
      <c r="BN2" s="213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</row>
    <row r="3" spans="1:174" s="9" customFormat="1" ht="25.5" customHeight="1" thickBot="1">
      <c r="A3" s="210"/>
      <c r="B3" s="1" t="s">
        <v>14</v>
      </c>
      <c r="C3" s="2" t="s">
        <v>15</v>
      </c>
      <c r="D3" s="23" t="s">
        <v>28</v>
      </c>
      <c r="E3" s="38" t="s">
        <v>16</v>
      </c>
      <c r="F3" s="40"/>
      <c r="G3" s="1" t="s">
        <v>14</v>
      </c>
      <c r="H3" s="2" t="s">
        <v>15</v>
      </c>
      <c r="I3" s="23" t="s">
        <v>28</v>
      </c>
      <c r="J3" s="38" t="s">
        <v>16</v>
      </c>
      <c r="K3" s="40"/>
      <c r="L3" s="1" t="s">
        <v>14</v>
      </c>
      <c r="M3" s="2" t="s">
        <v>15</v>
      </c>
      <c r="N3" s="23" t="s">
        <v>28</v>
      </c>
      <c r="O3" s="38" t="s">
        <v>16</v>
      </c>
      <c r="P3" s="40" t="s">
        <v>53</v>
      </c>
      <c r="Q3" s="1" t="s">
        <v>14</v>
      </c>
      <c r="R3" s="2" t="s">
        <v>15</v>
      </c>
      <c r="S3" s="23" t="s">
        <v>28</v>
      </c>
      <c r="T3" s="38" t="s">
        <v>16</v>
      </c>
      <c r="U3" s="40" t="s">
        <v>53</v>
      </c>
      <c r="V3" s="1" t="s">
        <v>14</v>
      </c>
      <c r="W3" s="2" t="s">
        <v>15</v>
      </c>
      <c r="X3" s="23" t="s">
        <v>28</v>
      </c>
      <c r="Y3" s="38" t="s">
        <v>16</v>
      </c>
      <c r="Z3" s="40" t="s">
        <v>53</v>
      </c>
      <c r="AA3" s="1" t="s">
        <v>14</v>
      </c>
      <c r="AB3" s="2" t="s">
        <v>15</v>
      </c>
      <c r="AC3" s="23" t="s">
        <v>28</v>
      </c>
      <c r="AD3" s="38" t="s">
        <v>16</v>
      </c>
      <c r="AE3" s="40" t="s">
        <v>53</v>
      </c>
      <c r="AF3" s="1" t="s">
        <v>14</v>
      </c>
      <c r="AG3" s="2" t="s">
        <v>15</v>
      </c>
      <c r="AH3" s="23" t="s">
        <v>28</v>
      </c>
      <c r="AI3" s="38" t="s">
        <v>16</v>
      </c>
      <c r="AJ3" s="40" t="s">
        <v>53</v>
      </c>
      <c r="AK3" s="1" t="s">
        <v>14</v>
      </c>
      <c r="AL3" s="2" t="s">
        <v>15</v>
      </c>
      <c r="AM3" s="23" t="s">
        <v>28</v>
      </c>
      <c r="AN3" s="38" t="s">
        <v>16</v>
      </c>
      <c r="AO3" s="40" t="s">
        <v>53</v>
      </c>
      <c r="AP3" s="1" t="s">
        <v>14</v>
      </c>
      <c r="AQ3" s="2" t="s">
        <v>15</v>
      </c>
      <c r="AR3" s="23" t="s">
        <v>28</v>
      </c>
      <c r="AS3" s="38" t="s">
        <v>16</v>
      </c>
      <c r="AT3" s="40" t="s">
        <v>53</v>
      </c>
      <c r="AU3" s="1" t="s">
        <v>14</v>
      </c>
      <c r="AV3" s="2" t="s">
        <v>15</v>
      </c>
      <c r="AW3" s="23" t="s">
        <v>28</v>
      </c>
      <c r="AX3" s="38" t="s">
        <v>16</v>
      </c>
      <c r="AY3" s="40" t="s">
        <v>53</v>
      </c>
      <c r="AZ3" s="1" t="s">
        <v>14</v>
      </c>
      <c r="BA3" s="2" t="s">
        <v>15</v>
      </c>
      <c r="BB3" s="23" t="s">
        <v>28</v>
      </c>
      <c r="BC3" s="38" t="s">
        <v>16</v>
      </c>
      <c r="BD3" s="40" t="s">
        <v>53</v>
      </c>
      <c r="BE3" s="1" t="s">
        <v>14</v>
      </c>
      <c r="BF3" s="2" t="s">
        <v>15</v>
      </c>
      <c r="BG3" s="23" t="s">
        <v>28</v>
      </c>
      <c r="BH3" s="38" t="s">
        <v>16</v>
      </c>
      <c r="BI3" s="40" t="s">
        <v>53</v>
      </c>
      <c r="BJ3" s="1" t="s">
        <v>14</v>
      </c>
      <c r="BK3" s="2" t="s">
        <v>15</v>
      </c>
      <c r="BL3" s="23" t="s">
        <v>28</v>
      </c>
      <c r="BM3" s="38" t="s">
        <v>16</v>
      </c>
      <c r="BN3" s="40" t="s">
        <v>53</v>
      </c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</row>
    <row r="4" spans="1:174" s="10" customFormat="1" ht="34.5" customHeight="1">
      <c r="A4" s="3">
        <v>1</v>
      </c>
      <c r="B4" s="43" t="str">
        <f>IF(ISNA(MATCH(CONCATENATE(B$2,$A4),'Výsledková listina'!$Q:$Q,0)),"",INDEX('Výsledková listina'!$B:$B,MATCH(CONCATENATE(B$2,$A4),'Výsledková listina'!$Q:$Q,0),1))</f>
        <v>Bartoň Roman</v>
      </c>
      <c r="C4" s="4">
        <v>7840</v>
      </c>
      <c r="D4" s="24">
        <f aca="true" t="shared" si="0" ref="D4:D28">IF(C4="","",RANK(C4,C$1:C$65536,0))</f>
        <v>2</v>
      </c>
      <c r="E4" s="39">
        <f aca="true" t="shared" si="1" ref="E4:E28">IF(C4="","",((RANK(C4,C$1:C$65536,0))+(FREQUENCY(D$1:D$65536,D4)))/2)</f>
        <v>2</v>
      </c>
      <c r="F4" s="41"/>
      <c r="G4" s="43" t="str">
        <f>IF(ISNA(MATCH(CONCATENATE(G$2,$A4),'Výsledková listina'!$Q:$Q,0)),"",INDEX('Výsledková listina'!$B:$B,MATCH(CONCATENATE(G$2,$A4),'Výsledková listina'!$Q:$Q,0),1))</f>
        <v>Dohnal Josef</v>
      </c>
      <c r="H4" s="4">
        <v>520</v>
      </c>
      <c r="I4" s="24">
        <f aca="true" t="shared" si="2" ref="I4:I28">IF(H4="","",RANK(H4,H$1:H$65536,0))</f>
        <v>8</v>
      </c>
      <c r="J4" s="39">
        <f aca="true" t="shared" si="3" ref="J4:J28">IF(H4="","",((RANK(H4,H$1:H$65536,0))+(FREQUENCY(I$1:I$65536,I4)))/2)</f>
        <v>8</v>
      </c>
      <c r="K4" s="41"/>
      <c r="L4" s="43" t="str">
        <f>IF(ISNA(MATCH(CONCATENATE(L$2,$A4),'Výsledková listina'!$Q:$Q,0)),"",INDEX('Výsledková listina'!$B:$B,MATCH(CONCATENATE(L$2,$A4),'Výsledková listina'!$Q:$Q,0),1))</f>
        <v>Dušánek Bohuslav</v>
      </c>
      <c r="M4" s="4">
        <v>320</v>
      </c>
      <c r="N4" s="24">
        <f aca="true" t="shared" si="4" ref="N4:N28">IF(M4="","",RANK(M4,M$1:M$65536,0))</f>
        <v>8</v>
      </c>
      <c r="O4" s="39">
        <f aca="true" t="shared" si="5" ref="O4:O28">IF(M4="","",((RANK(M4,M$1:M$65536,0))+(FREQUENCY(N$1:N$65536,N4)))/2)</f>
        <v>8</v>
      </c>
      <c r="P4" s="41"/>
      <c r="Q4" s="43" t="str">
        <f>IF(ISNA(MATCH(CONCATENATE(Q$2,$A4),'Výsledková listina'!$Q:$Q,0)),"",INDEX('Výsledková listina'!$B:$B,MATCH(CONCATENATE(Q$2,$A4),'Výsledková listina'!$Q:$Q,0),1))</f>
        <v>Staněk Karel</v>
      </c>
      <c r="R4" s="4">
        <v>0</v>
      </c>
      <c r="S4" s="24">
        <f aca="true" t="shared" si="6" ref="S4:S28">IF(R4="","",RANK(R4,R$1:R$65536,0))</f>
        <v>12</v>
      </c>
      <c r="T4" s="39">
        <f aca="true" t="shared" si="7" ref="T4:T28">IF(R4="","",((RANK(R4,R$1:R$65536,0))+(FREQUENCY(S$1:S$65536,S4)))/2)</f>
        <v>12</v>
      </c>
      <c r="U4" s="41"/>
      <c r="V4" s="43">
        <f>IF(ISNA(MATCH(CONCATENATE(V$2,$A4),'Výsledková listina'!$Q:$Q,0)),"",INDEX('Výsledková listina'!$B:$B,MATCH(CONCATENATE(V$2,$A4),'Výsledková listina'!$Q:$Q,0),1))</f>
      </c>
      <c r="W4" s="4"/>
      <c r="X4" s="24">
        <f aca="true" t="shared" si="8" ref="X4:X28">IF(W4="","",RANK(W4,W$1:W$65536,0))</f>
      </c>
      <c r="Y4" s="39">
        <f aca="true" t="shared" si="9" ref="Y4:Y28">IF(W4="","",((RANK(W4,W$1:W$65536,0))+(FREQUENCY(X$1:X$65536,X4)))/2)</f>
      </c>
      <c r="Z4" s="41"/>
      <c r="AA4" s="43">
        <f>IF(ISNA(MATCH(CONCATENATE(AA$2,$A4),'Výsledková listina'!$Q:$Q,0)),"",INDEX('Výsledková listina'!$B:$B,MATCH(CONCATENATE(AA$2,$A4),'Výsledková listina'!$Q:$Q,0),1))</f>
      </c>
      <c r="AB4" s="4"/>
      <c r="AC4" s="24">
        <f aca="true" t="shared" si="10" ref="AC4:AC28">IF(AB4="","",RANK(AB4,AB$1:AB$65536,0))</f>
      </c>
      <c r="AD4" s="39">
        <f aca="true" t="shared" si="11" ref="AD4:AD28">IF(AB4="","",((RANK(AB4,AB$1:AB$65536,0))+(FREQUENCY(AC$1:AC$65536,AC4)))/2)</f>
      </c>
      <c r="AE4" s="41"/>
      <c r="AF4" s="43">
        <f>IF(ISNA(MATCH(CONCATENATE(AF$2,$A4),'Výsledková listina'!$Q:$Q,0)),"",INDEX('Výsledková listina'!$B:$B,MATCH(CONCATENATE(AF$2,$A4),'Výsledková listina'!$Q:$Q,0),1))</f>
      </c>
      <c r="AG4" s="4"/>
      <c r="AH4" s="24">
        <f aca="true" t="shared" si="12" ref="AH4:AH28">IF(AG4="","",RANK(AG4,AG$1:AG$65536,0))</f>
      </c>
      <c r="AI4" s="39">
        <f aca="true" t="shared" si="13" ref="AI4:AI28">IF(AG4="","",((RANK(AG4,AG$1:AG$65536,0))+(FREQUENCY(AH$1:AH$65536,AH4)))/2)</f>
      </c>
      <c r="AJ4" s="41"/>
      <c r="AK4" s="43">
        <f>IF(ISNA(MATCH(CONCATENATE(AK$2,$A4),'Výsledková listina'!$Q:$Q,0)),"",INDEX('Výsledková listina'!$B:$B,MATCH(CONCATENATE(AK$2,$A4),'Výsledková listina'!$Q:$Q,0),1))</f>
      </c>
      <c r="AL4" s="4"/>
      <c r="AM4" s="24">
        <f aca="true" t="shared" si="14" ref="AM4:AM28">IF(AL4="","",RANK(AL4,AL$1:AL$65536,0))</f>
      </c>
      <c r="AN4" s="39">
        <f aca="true" t="shared" si="15" ref="AN4:AN28">IF(AL4="","",((RANK(AL4,AL$1:AL$65536,0))+(FREQUENCY(AM$1:AM$65536,AM4)))/2)</f>
      </c>
      <c r="AO4" s="41"/>
      <c r="AP4" s="43">
        <f>IF(ISNA(MATCH(CONCATENATE(AP$2,$A4),'Výsledková listina'!$Q:$Q,0)),"",INDEX('Výsledková listina'!$B:$B,MATCH(CONCATENATE(AP$2,$A4),'Výsledková listina'!$Q:$Q,0),1))</f>
      </c>
      <c r="AQ4" s="4"/>
      <c r="AR4" s="24">
        <f aca="true" t="shared" si="16" ref="AR4:AR28">IF(AQ4="","",RANK(AQ4,AQ$1:AQ$65536,0))</f>
      </c>
      <c r="AS4" s="39">
        <f aca="true" t="shared" si="17" ref="AS4:AS28">IF(AQ4="","",((RANK(AQ4,AQ$1:AQ$65536,0))+(FREQUENCY(AR$1:AR$65536,AR4)))/2)</f>
      </c>
      <c r="AT4" s="41"/>
      <c r="AU4" s="43">
        <f>IF(ISNA(MATCH(CONCATENATE(AU$2,$A4),'Výsledková listina'!$Q:$Q,0)),"",INDEX('Výsledková listina'!$B:$B,MATCH(CONCATENATE(AU$2,$A4),'Výsledková listina'!$Q:$Q,0),1))</f>
      </c>
      <c r="AV4" s="4"/>
      <c r="AW4" s="24">
        <f aca="true" t="shared" si="18" ref="AW4:AW28">IF(AV4="","",RANK(AV4,AV$1:AV$65536,0))</f>
      </c>
      <c r="AX4" s="39">
        <f aca="true" t="shared" si="19" ref="AX4:AX28">IF(AV4="","",((RANK(AV4,AV$1:AV$65536,0))+(FREQUENCY(AW$1:AW$65536,AW4)))/2)</f>
      </c>
      <c r="AY4" s="41"/>
      <c r="AZ4" s="43">
        <f>IF(ISNA(MATCH(CONCATENATE(AZ$2,$A4),'Výsledková listina'!$Q:$Q,0)),"",INDEX('Výsledková listina'!$B:$B,MATCH(CONCATENATE(AZ$2,$A4),'Výsledková listina'!$Q:$Q,0),1))</f>
      </c>
      <c r="BA4" s="4"/>
      <c r="BB4" s="24">
        <f aca="true" t="shared" si="20" ref="BB4:BB28">IF(BA4="","",RANK(BA4,BA$1:BA$65536,0))</f>
      </c>
      <c r="BC4" s="39">
        <f aca="true" t="shared" si="21" ref="BC4:BC28">IF(BA4="","",((RANK(BA4,BA$1:BA$65536,0))+(FREQUENCY(BB$1:BB$65536,BB4)))/2)</f>
      </c>
      <c r="BD4" s="41"/>
      <c r="BE4" s="43">
        <f>IF(ISNA(MATCH(CONCATENATE(BE$2,$A4),'Výsledková listina'!$Q:$Q,0)),"",INDEX('Výsledková listina'!$B:$B,MATCH(CONCATENATE(BE$2,$A4),'Výsledková listina'!$Q:$Q,0),1))</f>
      </c>
      <c r="BF4" s="4"/>
      <c r="BG4" s="24">
        <f aca="true" t="shared" si="22" ref="BG4:BG28">IF(BF4="","",RANK(BF4,BF$1:BF$65536,0))</f>
      </c>
      <c r="BH4" s="39">
        <f aca="true" t="shared" si="23" ref="BH4:BH28">IF(BF4="","",((RANK(BF4,BF$1:BF$65536,0))+(FREQUENCY(BG$1:BG$65536,BG4)))/2)</f>
      </c>
      <c r="BI4" s="41"/>
      <c r="BJ4" s="43">
        <f>IF(ISNA(MATCH(CONCATENATE(BJ$2,$A4),'Výsledková listina'!$Q:$Q,0)),"",INDEX('Výsledková listina'!$B:$B,MATCH(CONCATENATE(BJ$2,$A4),'Výsledková listina'!$Q:$Q,0),1))</f>
      </c>
      <c r="BK4" s="4"/>
      <c r="BL4" s="24">
        <f aca="true" t="shared" si="24" ref="BL4:BL28">IF(BK4="","",RANK(BK4,BK$1:BK$65536,0))</f>
      </c>
      <c r="BM4" s="39">
        <f aca="true" t="shared" si="25" ref="BM4:BM28">IF(BK4="","",((RANK(BK4,BK$1:BK$65536,0))+(FREQUENCY(BL$1:BL$65536,BL4)))/2)</f>
      </c>
      <c r="BN4" s="41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</row>
    <row r="5" spans="1:174" s="10" customFormat="1" ht="34.5" customHeight="1">
      <c r="A5" s="5">
        <v>2</v>
      </c>
      <c r="B5" s="43" t="str">
        <f>IF(ISNA(MATCH(CONCATENATE(B$2,$A5),'Výsledková listina'!$Q:$Q,0)),"",INDEX('Výsledková listina'!$B:$B,MATCH(CONCATENATE(B$2,$A5),'Výsledková listina'!$Q:$Q,0),1))</f>
        <v>Kadlec Tomáš</v>
      </c>
      <c r="C5" s="4">
        <v>4380</v>
      </c>
      <c r="D5" s="24">
        <f t="shared" si="0"/>
        <v>5</v>
      </c>
      <c r="E5" s="39">
        <f t="shared" si="1"/>
        <v>5</v>
      </c>
      <c r="F5" s="42"/>
      <c r="G5" s="43" t="str">
        <f>IF(ISNA(MATCH(CONCATENATE(G$2,$A5),'Výsledková listina'!$Q:$Q,0)),"",INDEX('Výsledková listina'!$B:$B,MATCH(CONCATENATE(G$2,$A5),'Výsledková listina'!$Q:$Q,0),1))</f>
        <v>Podlaha Adam</v>
      </c>
      <c r="H5" s="4">
        <v>560</v>
      </c>
      <c r="I5" s="24">
        <f t="shared" si="2"/>
        <v>7</v>
      </c>
      <c r="J5" s="39">
        <f t="shared" si="3"/>
        <v>7</v>
      </c>
      <c r="K5" s="42"/>
      <c r="L5" s="43" t="str">
        <f>IF(ISNA(MATCH(CONCATENATE(L$2,$A5),'Výsledková listina'!$Q:$Q,0)),"",INDEX('Výsledková listina'!$B:$B,MATCH(CONCATENATE(L$2,$A5),'Výsledková listina'!$Q:$Q,0),1))</f>
        <v>David Ondřej</v>
      </c>
      <c r="M5" s="4">
        <v>2020</v>
      </c>
      <c r="N5" s="24">
        <f t="shared" si="4"/>
        <v>1</v>
      </c>
      <c r="O5" s="39">
        <f t="shared" si="5"/>
        <v>1</v>
      </c>
      <c r="P5" s="42"/>
      <c r="Q5" s="43" t="str">
        <f>IF(ISNA(MATCH(CONCATENATE(Q$2,$A5),'Výsledková listina'!$Q:$Q,0)),"",INDEX('Výsledková listina'!$B:$B,MATCH(CONCATENATE(Q$2,$A5),'Výsledková listina'!$Q:$Q,0),1))</f>
        <v>Malypetr Zdeněk</v>
      </c>
      <c r="R5" s="4">
        <v>940</v>
      </c>
      <c r="S5" s="24">
        <f t="shared" si="6"/>
        <v>5</v>
      </c>
      <c r="T5" s="39">
        <f t="shared" si="7"/>
        <v>5</v>
      </c>
      <c r="U5" s="42"/>
      <c r="V5" s="43">
        <f>IF(ISNA(MATCH(CONCATENATE(V$2,$A5),'Výsledková listina'!$Q:$Q,0)),"",INDEX('Výsledková listina'!$B:$B,MATCH(CONCATENATE(V$2,$A5),'Výsledková listina'!$Q:$Q,0),1))</f>
      </c>
      <c r="W5" s="4"/>
      <c r="X5" s="24">
        <f t="shared" si="8"/>
      </c>
      <c r="Y5" s="39">
        <f t="shared" si="9"/>
      </c>
      <c r="Z5" s="42"/>
      <c r="AA5" s="43">
        <f>IF(ISNA(MATCH(CONCATENATE(AA$2,$A5),'Výsledková listina'!$Q:$Q,0)),"",INDEX('Výsledková listina'!$B:$B,MATCH(CONCATENATE(AA$2,$A5),'Výsledková listina'!$Q:$Q,0),1))</f>
      </c>
      <c r="AB5" s="4"/>
      <c r="AC5" s="24">
        <f t="shared" si="10"/>
      </c>
      <c r="AD5" s="39">
        <f t="shared" si="11"/>
      </c>
      <c r="AE5" s="42"/>
      <c r="AF5" s="43">
        <f>IF(ISNA(MATCH(CONCATENATE(AF$2,$A5),'Výsledková listina'!$Q:$Q,0)),"",INDEX('Výsledková listina'!$B:$B,MATCH(CONCATENATE(AF$2,$A5),'Výsledková listina'!$Q:$Q,0),1))</f>
      </c>
      <c r="AG5" s="4"/>
      <c r="AH5" s="24">
        <f t="shared" si="12"/>
      </c>
      <c r="AI5" s="39">
        <f t="shared" si="13"/>
      </c>
      <c r="AJ5" s="42"/>
      <c r="AK5" s="43">
        <f>IF(ISNA(MATCH(CONCATENATE(AK$2,$A5),'Výsledková listina'!$Q:$Q,0)),"",INDEX('Výsledková listina'!$B:$B,MATCH(CONCATENATE(AK$2,$A5),'Výsledková listina'!$Q:$Q,0),1))</f>
      </c>
      <c r="AL5" s="4"/>
      <c r="AM5" s="24">
        <f t="shared" si="14"/>
      </c>
      <c r="AN5" s="39">
        <f t="shared" si="15"/>
      </c>
      <c r="AO5" s="42"/>
      <c r="AP5" s="43">
        <f>IF(ISNA(MATCH(CONCATENATE(AP$2,$A5),'Výsledková listina'!$Q:$Q,0)),"",INDEX('Výsledková listina'!$B:$B,MATCH(CONCATENATE(AP$2,$A5),'Výsledková listina'!$Q:$Q,0),1))</f>
      </c>
      <c r="AQ5" s="4"/>
      <c r="AR5" s="24">
        <f t="shared" si="16"/>
      </c>
      <c r="AS5" s="39">
        <f t="shared" si="17"/>
      </c>
      <c r="AT5" s="42"/>
      <c r="AU5" s="43">
        <f>IF(ISNA(MATCH(CONCATENATE(AU$2,$A5),'Výsledková listina'!$Q:$Q,0)),"",INDEX('Výsledková listina'!$B:$B,MATCH(CONCATENATE(AU$2,$A5),'Výsledková listina'!$Q:$Q,0),1))</f>
      </c>
      <c r="AV5" s="4"/>
      <c r="AW5" s="24">
        <f t="shared" si="18"/>
      </c>
      <c r="AX5" s="39">
        <f t="shared" si="19"/>
      </c>
      <c r="AY5" s="42"/>
      <c r="AZ5" s="43">
        <f>IF(ISNA(MATCH(CONCATENATE(AZ$2,$A5),'Výsledková listina'!$Q:$Q,0)),"",INDEX('Výsledková listina'!$B:$B,MATCH(CONCATENATE(AZ$2,$A5),'Výsledková listina'!$Q:$Q,0),1))</f>
      </c>
      <c r="BA5" s="4"/>
      <c r="BB5" s="24">
        <f t="shared" si="20"/>
      </c>
      <c r="BC5" s="39">
        <f t="shared" si="21"/>
      </c>
      <c r="BD5" s="42"/>
      <c r="BE5" s="43">
        <f>IF(ISNA(MATCH(CONCATENATE(BE$2,$A5),'Výsledková listina'!$Q:$Q,0)),"",INDEX('Výsledková listina'!$B:$B,MATCH(CONCATENATE(BE$2,$A5),'Výsledková listina'!$Q:$Q,0),1))</f>
      </c>
      <c r="BF5" s="4"/>
      <c r="BG5" s="24">
        <f t="shared" si="22"/>
      </c>
      <c r="BH5" s="39">
        <f t="shared" si="23"/>
      </c>
      <c r="BI5" s="42"/>
      <c r="BJ5" s="43">
        <f>IF(ISNA(MATCH(CONCATENATE(BJ$2,$A5),'Výsledková listina'!$Q:$Q,0)),"",INDEX('Výsledková listina'!$B:$B,MATCH(CONCATENATE(BJ$2,$A5),'Výsledková listina'!$Q:$Q,0),1))</f>
      </c>
      <c r="BK5" s="4"/>
      <c r="BL5" s="24">
        <f t="shared" si="24"/>
      </c>
      <c r="BM5" s="39">
        <f t="shared" si="25"/>
      </c>
      <c r="BN5" s="42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</row>
    <row r="6" spans="1:174" s="10" customFormat="1" ht="34.5" customHeight="1">
      <c r="A6" s="5">
        <v>3</v>
      </c>
      <c r="B6" s="43" t="str">
        <f>IF(ISNA(MATCH(CONCATENATE(B$2,$A6),'Výsledková listina'!$Q:$Q,0)),"",INDEX('Výsledková listina'!$B:$B,MATCH(CONCATENATE(B$2,$A6),'Výsledková listina'!$Q:$Q,0),1))</f>
        <v>Matas Míra</v>
      </c>
      <c r="C6" s="4">
        <v>12500</v>
      </c>
      <c r="D6" s="24">
        <f t="shared" si="0"/>
        <v>1</v>
      </c>
      <c r="E6" s="39">
        <f t="shared" si="1"/>
        <v>1</v>
      </c>
      <c r="F6" s="42"/>
      <c r="G6" s="43" t="str">
        <f>IF(ISNA(MATCH(CONCATENATE(G$2,$A6),'Výsledková listina'!$Q:$Q,0)),"",INDEX('Výsledková listina'!$B:$B,MATCH(CONCATENATE(G$2,$A6),'Výsledková listina'!$Q:$Q,0),1))</f>
        <v>Kadlec František</v>
      </c>
      <c r="H6" s="4">
        <v>420</v>
      </c>
      <c r="I6" s="24">
        <f t="shared" si="2"/>
        <v>10</v>
      </c>
      <c r="J6" s="39">
        <f t="shared" si="3"/>
        <v>10</v>
      </c>
      <c r="K6" s="42"/>
      <c r="L6" s="43" t="str">
        <f>IF(ISNA(MATCH(CONCATENATE(L$2,$A6),'Výsledková listina'!$Q:$Q,0)),"",INDEX('Výsledková listina'!$B:$B,MATCH(CONCATENATE(L$2,$A6),'Výsledková listina'!$Q:$Q,0),1))</f>
        <v>Muller Radek</v>
      </c>
      <c r="M6" s="4">
        <v>880</v>
      </c>
      <c r="N6" s="24">
        <f t="shared" si="4"/>
        <v>4</v>
      </c>
      <c r="O6" s="39">
        <f t="shared" si="5"/>
        <v>4</v>
      </c>
      <c r="P6" s="42"/>
      <c r="Q6" s="43" t="str">
        <f>IF(ISNA(MATCH(CONCATENATE(Q$2,$A6),'Výsledková listina'!$Q:$Q,0)),"",INDEX('Výsledková listina'!$B:$B,MATCH(CONCATENATE(Q$2,$A6),'Výsledková listina'!$Q:$Q,0),1))</f>
        <v>Karasek Pavel</v>
      </c>
      <c r="R6" s="4">
        <v>340</v>
      </c>
      <c r="S6" s="24">
        <f t="shared" si="6"/>
        <v>8</v>
      </c>
      <c r="T6" s="39">
        <f t="shared" si="7"/>
        <v>8.5</v>
      </c>
      <c r="U6" s="42"/>
      <c r="V6" s="43">
        <f>IF(ISNA(MATCH(CONCATENATE(V$2,$A6),'Výsledková listina'!$Q:$Q,0)),"",INDEX('Výsledková listina'!$B:$B,MATCH(CONCATENATE(V$2,$A6),'Výsledková listina'!$Q:$Q,0),1))</f>
      </c>
      <c r="W6" s="93"/>
      <c r="X6" s="24">
        <f t="shared" si="8"/>
      </c>
      <c r="Y6" s="39">
        <f t="shared" si="9"/>
      </c>
      <c r="Z6" s="42"/>
      <c r="AA6" s="43">
        <f>IF(ISNA(MATCH(CONCATENATE(AA$2,$A6),'Výsledková listina'!$Q:$Q,0)),"",INDEX('Výsledková listina'!$B:$B,MATCH(CONCATENATE(AA$2,$A6),'Výsledková listina'!$Q:$Q,0),1))</f>
      </c>
      <c r="AB6" s="4"/>
      <c r="AC6" s="24">
        <f t="shared" si="10"/>
      </c>
      <c r="AD6" s="39">
        <f t="shared" si="11"/>
      </c>
      <c r="AE6" s="42"/>
      <c r="AF6" s="43">
        <f>IF(ISNA(MATCH(CONCATENATE(AF$2,$A6),'Výsledková listina'!$Q:$Q,0)),"",INDEX('Výsledková listina'!$B:$B,MATCH(CONCATENATE(AF$2,$A6),'Výsledková listina'!$Q:$Q,0),1))</f>
      </c>
      <c r="AG6" s="4"/>
      <c r="AH6" s="24">
        <f t="shared" si="12"/>
      </c>
      <c r="AI6" s="39">
        <f t="shared" si="13"/>
      </c>
      <c r="AJ6" s="42"/>
      <c r="AK6" s="43">
        <f>IF(ISNA(MATCH(CONCATENATE(AK$2,$A6),'Výsledková listina'!$Q:$Q,0)),"",INDEX('Výsledková listina'!$B:$B,MATCH(CONCATENATE(AK$2,$A6),'Výsledková listina'!$Q:$Q,0),1))</f>
      </c>
      <c r="AL6" s="4"/>
      <c r="AM6" s="24">
        <f t="shared" si="14"/>
      </c>
      <c r="AN6" s="39">
        <f t="shared" si="15"/>
      </c>
      <c r="AO6" s="42"/>
      <c r="AP6" s="43">
        <f>IF(ISNA(MATCH(CONCATENATE(AP$2,$A6),'Výsledková listina'!$Q:$Q,0)),"",INDEX('Výsledková listina'!$B:$B,MATCH(CONCATENATE(AP$2,$A6),'Výsledková listina'!$Q:$Q,0),1))</f>
      </c>
      <c r="AQ6" s="4"/>
      <c r="AR6" s="24">
        <f t="shared" si="16"/>
      </c>
      <c r="AS6" s="39">
        <f t="shared" si="17"/>
      </c>
      <c r="AT6" s="42"/>
      <c r="AU6" s="43">
        <f>IF(ISNA(MATCH(CONCATENATE(AU$2,$A6),'Výsledková listina'!$Q:$Q,0)),"",INDEX('Výsledková listina'!$B:$B,MATCH(CONCATENATE(AU$2,$A6),'Výsledková listina'!$Q:$Q,0),1))</f>
      </c>
      <c r="AV6" s="4"/>
      <c r="AW6" s="24">
        <f t="shared" si="18"/>
      </c>
      <c r="AX6" s="39">
        <f t="shared" si="19"/>
      </c>
      <c r="AY6" s="42"/>
      <c r="AZ6" s="43">
        <f>IF(ISNA(MATCH(CONCATENATE(AZ$2,$A6),'Výsledková listina'!$Q:$Q,0)),"",INDEX('Výsledková listina'!$B:$B,MATCH(CONCATENATE(AZ$2,$A6),'Výsledková listina'!$Q:$Q,0),1))</f>
      </c>
      <c r="BA6" s="4"/>
      <c r="BB6" s="24">
        <f t="shared" si="20"/>
      </c>
      <c r="BC6" s="39">
        <f t="shared" si="21"/>
      </c>
      <c r="BD6" s="42"/>
      <c r="BE6" s="43">
        <f>IF(ISNA(MATCH(CONCATENATE(BE$2,$A6),'Výsledková listina'!$Q:$Q,0)),"",INDEX('Výsledková listina'!$B:$B,MATCH(CONCATENATE(BE$2,$A6),'Výsledková listina'!$Q:$Q,0),1))</f>
      </c>
      <c r="BF6" s="4"/>
      <c r="BG6" s="24">
        <f t="shared" si="22"/>
      </c>
      <c r="BH6" s="39">
        <f t="shared" si="23"/>
      </c>
      <c r="BI6" s="42"/>
      <c r="BJ6" s="43">
        <f>IF(ISNA(MATCH(CONCATENATE(BJ$2,$A6),'Výsledková listina'!$Q:$Q,0)),"",INDEX('Výsledková listina'!$B:$B,MATCH(CONCATENATE(BJ$2,$A6),'Výsledková listina'!$Q:$Q,0),1))</f>
      </c>
      <c r="BK6" s="4"/>
      <c r="BL6" s="24">
        <f t="shared" si="24"/>
      </c>
      <c r="BM6" s="39">
        <f t="shared" si="25"/>
      </c>
      <c r="BN6" s="42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</row>
    <row r="7" spans="1:174" s="10" customFormat="1" ht="34.5" customHeight="1">
      <c r="A7" s="5">
        <v>4</v>
      </c>
      <c r="B7" s="43" t="str">
        <f>IF(ISNA(MATCH(CONCATENATE(B$2,$A7),'Výsledková listina'!$Q:$Q,0)),"",INDEX('Výsledková listina'!$B:$B,MATCH(CONCATENATE(B$2,$A7),'Výsledková listina'!$Q:$Q,0),1))</f>
        <v>Beránek Oldřich</v>
      </c>
      <c r="C7" s="4">
        <v>2420</v>
      </c>
      <c r="D7" s="24">
        <f t="shared" si="0"/>
        <v>6</v>
      </c>
      <c r="E7" s="39">
        <f t="shared" si="1"/>
        <v>6.5</v>
      </c>
      <c r="F7" s="42"/>
      <c r="G7" s="43" t="str">
        <f>IF(ISNA(MATCH(CONCATENATE(G$2,$A7),'Výsledková listina'!$Q:$Q,0)),"",INDEX('Výsledková listina'!$B:$B,MATCH(CONCATENATE(G$2,$A7),'Výsledková listina'!$Q:$Q,0),1))</f>
        <v>Staněk Kája</v>
      </c>
      <c r="H7" s="4">
        <v>600</v>
      </c>
      <c r="I7" s="24">
        <f t="shared" si="2"/>
        <v>6</v>
      </c>
      <c r="J7" s="39">
        <f t="shared" si="3"/>
        <v>6</v>
      </c>
      <c r="K7" s="42"/>
      <c r="L7" s="43" t="str">
        <f>IF(ISNA(MATCH(CONCATENATE(L$2,$A7),'Výsledková listina'!$Q:$Q,0)),"",INDEX('Výsledková listina'!$B:$B,MATCH(CONCATENATE(L$2,$A7),'Výsledková listina'!$Q:$Q,0),1))</f>
        <v>Pichl Vladislav</v>
      </c>
      <c r="M7" s="4">
        <v>0</v>
      </c>
      <c r="N7" s="24">
        <f t="shared" si="4"/>
        <v>12</v>
      </c>
      <c r="O7" s="39">
        <f t="shared" si="5"/>
        <v>12</v>
      </c>
      <c r="P7" s="42"/>
      <c r="Q7" s="43" t="str">
        <f>IF(ISNA(MATCH(CONCATENATE(Q$2,$A7),'Výsledková listina'!$Q:$Q,0)),"",INDEX('Výsledková listina'!$B:$B,MATCH(CONCATENATE(Q$2,$A7),'Výsledková listina'!$Q:$Q,0),1))</f>
        <v>Albrecht Josef</v>
      </c>
      <c r="R7" s="4">
        <v>980</v>
      </c>
      <c r="S7" s="24">
        <f t="shared" si="6"/>
        <v>3</v>
      </c>
      <c r="T7" s="39">
        <f t="shared" si="7"/>
        <v>3</v>
      </c>
      <c r="U7" s="42"/>
      <c r="V7" s="43">
        <f>IF(ISNA(MATCH(CONCATENATE(V$2,$A7),'Výsledková listina'!$Q:$Q,0)),"",INDEX('Výsledková listina'!$B:$B,MATCH(CONCATENATE(V$2,$A7),'Výsledková listina'!$Q:$Q,0),1))</f>
      </c>
      <c r="W7" s="4"/>
      <c r="X7" s="24">
        <f t="shared" si="8"/>
      </c>
      <c r="Y7" s="39">
        <f t="shared" si="9"/>
      </c>
      <c r="Z7" s="42"/>
      <c r="AA7" s="43">
        <f>IF(ISNA(MATCH(CONCATENATE(AA$2,$A7),'Výsledková listina'!$Q:$Q,0)),"",INDEX('Výsledková listina'!$B:$B,MATCH(CONCATENATE(AA$2,$A7),'Výsledková listina'!$Q:$Q,0),1))</f>
      </c>
      <c r="AB7" s="4"/>
      <c r="AC7" s="24">
        <f t="shared" si="10"/>
      </c>
      <c r="AD7" s="39">
        <f t="shared" si="11"/>
      </c>
      <c r="AE7" s="42"/>
      <c r="AF7" s="43">
        <f>IF(ISNA(MATCH(CONCATENATE(AF$2,$A7),'Výsledková listina'!$Q:$Q,0)),"",INDEX('Výsledková listina'!$B:$B,MATCH(CONCATENATE(AF$2,$A7),'Výsledková listina'!$Q:$Q,0),1))</f>
      </c>
      <c r="AG7" s="4"/>
      <c r="AH7" s="24">
        <f t="shared" si="12"/>
      </c>
      <c r="AI7" s="39">
        <f t="shared" si="13"/>
      </c>
      <c r="AJ7" s="42"/>
      <c r="AK7" s="43">
        <f>IF(ISNA(MATCH(CONCATENATE(AK$2,$A7),'Výsledková listina'!$Q:$Q,0)),"",INDEX('Výsledková listina'!$B:$B,MATCH(CONCATENATE(AK$2,$A7),'Výsledková listina'!$Q:$Q,0),1))</f>
      </c>
      <c r="AL7" s="4"/>
      <c r="AM7" s="24">
        <f t="shared" si="14"/>
      </c>
      <c r="AN7" s="39">
        <f t="shared" si="15"/>
      </c>
      <c r="AO7" s="42"/>
      <c r="AP7" s="43">
        <f>IF(ISNA(MATCH(CONCATENATE(AP$2,$A7),'Výsledková listina'!$Q:$Q,0)),"",INDEX('Výsledková listina'!$B:$B,MATCH(CONCATENATE(AP$2,$A7),'Výsledková listina'!$Q:$Q,0),1))</f>
      </c>
      <c r="AQ7" s="4"/>
      <c r="AR7" s="24">
        <f t="shared" si="16"/>
      </c>
      <c r="AS7" s="39">
        <f t="shared" si="17"/>
      </c>
      <c r="AT7" s="42"/>
      <c r="AU7" s="43">
        <f>IF(ISNA(MATCH(CONCATENATE(AU$2,$A7),'Výsledková listina'!$Q:$Q,0)),"",INDEX('Výsledková listina'!$B:$B,MATCH(CONCATENATE(AU$2,$A7),'Výsledková listina'!$Q:$Q,0),1))</f>
      </c>
      <c r="AV7" s="4"/>
      <c r="AW7" s="24">
        <f t="shared" si="18"/>
      </c>
      <c r="AX7" s="39">
        <f t="shared" si="19"/>
      </c>
      <c r="AY7" s="42"/>
      <c r="AZ7" s="43">
        <f>IF(ISNA(MATCH(CONCATENATE(AZ$2,$A7),'Výsledková listina'!$Q:$Q,0)),"",INDEX('Výsledková listina'!$B:$B,MATCH(CONCATENATE(AZ$2,$A7),'Výsledková listina'!$Q:$Q,0),1))</f>
      </c>
      <c r="BA7" s="4"/>
      <c r="BB7" s="24">
        <f t="shared" si="20"/>
      </c>
      <c r="BC7" s="39">
        <f t="shared" si="21"/>
      </c>
      <c r="BD7" s="42"/>
      <c r="BE7" s="43">
        <f>IF(ISNA(MATCH(CONCATENATE(BE$2,$A7),'Výsledková listina'!$Q:$Q,0)),"",INDEX('Výsledková listina'!$B:$B,MATCH(CONCATENATE(BE$2,$A7),'Výsledková listina'!$Q:$Q,0),1))</f>
      </c>
      <c r="BF7" s="4"/>
      <c r="BG7" s="24">
        <f t="shared" si="22"/>
      </c>
      <c r="BH7" s="39">
        <f t="shared" si="23"/>
      </c>
      <c r="BI7" s="42"/>
      <c r="BJ7" s="43">
        <f>IF(ISNA(MATCH(CONCATENATE(BJ$2,$A7),'Výsledková listina'!$Q:$Q,0)),"",INDEX('Výsledková listina'!$B:$B,MATCH(CONCATENATE(BJ$2,$A7),'Výsledková listina'!$Q:$Q,0),1))</f>
      </c>
      <c r="BK7" s="4"/>
      <c r="BL7" s="24">
        <f t="shared" si="24"/>
      </c>
      <c r="BM7" s="39">
        <f t="shared" si="25"/>
      </c>
      <c r="BN7" s="42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</row>
    <row r="8" spans="1:174" s="10" customFormat="1" ht="34.5" customHeight="1">
      <c r="A8" s="5">
        <v>5</v>
      </c>
      <c r="B8" s="43" t="str">
        <f>IF(ISNA(MATCH(CONCATENATE(B$2,$A8),'Výsledková listina'!$Q:$Q,0)),"",INDEX('Výsledková listina'!$B:$B,MATCH(CONCATENATE(B$2,$A8),'Výsledková listina'!$Q:$Q,0),1))</f>
        <v>Bromovský Petr</v>
      </c>
      <c r="C8" s="4">
        <v>6480</v>
      </c>
      <c r="D8" s="24">
        <f t="shared" si="0"/>
        <v>3</v>
      </c>
      <c r="E8" s="39">
        <f t="shared" si="1"/>
        <v>3</v>
      </c>
      <c r="F8" s="42"/>
      <c r="G8" s="43" t="str">
        <f>IF(ISNA(MATCH(CONCATENATE(G$2,$A8),'Výsledková listina'!$Q:$Q,0)),"",INDEX('Výsledková listina'!$B:$B,MATCH(CONCATENATE(G$2,$A8),'Výsledková listina'!$Q:$Q,0),1))</f>
        <v>Pokorný František</v>
      </c>
      <c r="H8" s="4">
        <v>660</v>
      </c>
      <c r="I8" s="24">
        <f t="shared" si="2"/>
        <v>5</v>
      </c>
      <c r="J8" s="39">
        <f t="shared" si="3"/>
        <v>5</v>
      </c>
      <c r="K8" s="42"/>
      <c r="L8" s="43" t="str">
        <f>IF(ISNA(MATCH(CONCATENATE(L$2,$A8),'Výsledková listina'!$Q:$Q,0)),"",INDEX('Výsledková listina'!$B:$B,MATCH(CONCATENATE(L$2,$A8),'Výsledková listina'!$Q:$Q,0),1))</f>
        <v>Ševčík Josef</v>
      </c>
      <c r="M8" s="4">
        <v>180</v>
      </c>
      <c r="N8" s="24">
        <f t="shared" si="4"/>
        <v>10</v>
      </c>
      <c r="O8" s="39">
        <f t="shared" si="5"/>
        <v>10.5</v>
      </c>
      <c r="P8" s="42"/>
      <c r="Q8" s="43" t="str">
        <f>IF(ISNA(MATCH(CONCATENATE(Q$2,$A8),'Výsledková listina'!$Q:$Q,0)),"",INDEX('Výsledková listina'!$B:$B,MATCH(CONCATENATE(Q$2,$A8),'Výsledková listina'!$Q:$Q,0),1))</f>
        <v>Vaněk Michal</v>
      </c>
      <c r="R8" s="4">
        <v>1820</v>
      </c>
      <c r="S8" s="24">
        <f t="shared" si="6"/>
        <v>1</v>
      </c>
      <c r="T8" s="39">
        <f t="shared" si="7"/>
        <v>1</v>
      </c>
      <c r="U8" s="42"/>
      <c r="V8" s="43">
        <f>IF(ISNA(MATCH(CONCATENATE(V$2,$A8),'Výsledková listina'!$Q:$Q,0)),"",INDEX('Výsledková listina'!$B:$B,MATCH(CONCATENATE(V$2,$A8),'Výsledková listina'!$Q:$Q,0),1))</f>
      </c>
      <c r="W8" s="4"/>
      <c r="X8" s="24">
        <f t="shared" si="8"/>
      </c>
      <c r="Y8" s="39">
        <f t="shared" si="9"/>
      </c>
      <c r="Z8" s="42"/>
      <c r="AA8" s="43">
        <f>IF(ISNA(MATCH(CONCATENATE(AA$2,$A8),'Výsledková listina'!$Q:$Q,0)),"",INDEX('Výsledková listina'!$B:$B,MATCH(CONCATENATE(AA$2,$A8),'Výsledková listina'!$Q:$Q,0),1))</f>
      </c>
      <c r="AB8" s="4"/>
      <c r="AC8" s="24">
        <f t="shared" si="10"/>
      </c>
      <c r="AD8" s="39">
        <f t="shared" si="11"/>
      </c>
      <c r="AE8" s="42"/>
      <c r="AF8" s="43">
        <f>IF(ISNA(MATCH(CONCATENATE(AF$2,$A8),'Výsledková listina'!$Q:$Q,0)),"",INDEX('Výsledková listina'!$B:$B,MATCH(CONCATENATE(AF$2,$A8),'Výsledková listina'!$Q:$Q,0),1))</f>
      </c>
      <c r="AG8" s="4"/>
      <c r="AH8" s="24">
        <f t="shared" si="12"/>
      </c>
      <c r="AI8" s="39">
        <f t="shared" si="13"/>
      </c>
      <c r="AJ8" s="42"/>
      <c r="AK8" s="43">
        <f>IF(ISNA(MATCH(CONCATENATE(AK$2,$A8),'Výsledková listina'!$Q:$Q,0)),"",INDEX('Výsledková listina'!$B:$B,MATCH(CONCATENATE(AK$2,$A8),'Výsledková listina'!$Q:$Q,0),1))</f>
      </c>
      <c r="AL8" s="4"/>
      <c r="AM8" s="24">
        <f t="shared" si="14"/>
      </c>
      <c r="AN8" s="39">
        <f t="shared" si="15"/>
      </c>
      <c r="AO8" s="42"/>
      <c r="AP8" s="43">
        <f>IF(ISNA(MATCH(CONCATENATE(AP$2,$A8),'Výsledková listina'!$Q:$Q,0)),"",INDEX('Výsledková listina'!$B:$B,MATCH(CONCATENATE(AP$2,$A8),'Výsledková listina'!$Q:$Q,0),1))</f>
      </c>
      <c r="AQ8" s="4"/>
      <c r="AR8" s="24">
        <f t="shared" si="16"/>
      </c>
      <c r="AS8" s="39">
        <f t="shared" si="17"/>
      </c>
      <c r="AT8" s="42"/>
      <c r="AU8" s="43">
        <f>IF(ISNA(MATCH(CONCATENATE(AU$2,$A8),'Výsledková listina'!$Q:$Q,0)),"",INDEX('Výsledková listina'!$B:$B,MATCH(CONCATENATE(AU$2,$A8),'Výsledková listina'!$Q:$Q,0),1))</f>
      </c>
      <c r="AV8" s="4"/>
      <c r="AW8" s="24">
        <f t="shared" si="18"/>
      </c>
      <c r="AX8" s="39">
        <f t="shared" si="19"/>
      </c>
      <c r="AY8" s="42"/>
      <c r="AZ8" s="43">
        <f>IF(ISNA(MATCH(CONCATENATE(AZ$2,$A8),'Výsledková listina'!$Q:$Q,0)),"",INDEX('Výsledková listina'!$B:$B,MATCH(CONCATENATE(AZ$2,$A8),'Výsledková listina'!$Q:$Q,0),1))</f>
      </c>
      <c r="BA8" s="4"/>
      <c r="BB8" s="24">
        <f t="shared" si="20"/>
      </c>
      <c r="BC8" s="39">
        <f t="shared" si="21"/>
      </c>
      <c r="BD8" s="42"/>
      <c r="BE8" s="43">
        <f>IF(ISNA(MATCH(CONCATENATE(BE$2,$A8),'Výsledková listina'!$Q:$Q,0)),"",INDEX('Výsledková listina'!$B:$B,MATCH(CONCATENATE(BE$2,$A8),'Výsledková listina'!$Q:$Q,0),1))</f>
      </c>
      <c r="BF8" s="4"/>
      <c r="BG8" s="24">
        <f t="shared" si="22"/>
      </c>
      <c r="BH8" s="39">
        <f t="shared" si="23"/>
      </c>
      <c r="BI8" s="42"/>
      <c r="BJ8" s="43">
        <f>IF(ISNA(MATCH(CONCATENATE(BJ$2,$A8),'Výsledková listina'!$Q:$Q,0)),"",INDEX('Výsledková listina'!$B:$B,MATCH(CONCATENATE(BJ$2,$A8),'Výsledková listina'!$Q:$Q,0),1))</f>
      </c>
      <c r="BK8" s="4"/>
      <c r="BL8" s="24">
        <f t="shared" si="24"/>
      </c>
      <c r="BM8" s="39">
        <f t="shared" si="25"/>
      </c>
      <c r="BN8" s="42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</row>
    <row r="9" spans="1:174" s="10" customFormat="1" ht="34.5" customHeight="1">
      <c r="A9" s="5">
        <v>6</v>
      </c>
      <c r="B9" s="43" t="str">
        <f>IF(ISNA(MATCH(CONCATENATE(B$2,$A9),'Výsledková listina'!$Q:$Q,0)),"",INDEX('Výsledková listina'!$B:$B,MATCH(CONCATENATE(B$2,$A9),'Výsledková listina'!$Q:$Q,0),1))</f>
        <v>Dušánek Bohuslav ml.</v>
      </c>
      <c r="C9" s="4">
        <v>680</v>
      </c>
      <c r="D9" s="24">
        <f t="shared" si="0"/>
        <v>10</v>
      </c>
      <c r="E9" s="39">
        <f t="shared" si="1"/>
        <v>10</v>
      </c>
      <c r="F9" s="42"/>
      <c r="G9" s="43" t="str">
        <f>IF(ISNA(MATCH(CONCATENATE(G$2,$A9),'Výsledková listina'!$Q:$Q,0)),"",INDEX('Výsledková listina'!$B:$B,MATCH(CONCATENATE(G$2,$A9),'Výsledková listina'!$Q:$Q,0),1))</f>
        <v>Vejvoda Jan</v>
      </c>
      <c r="H9" s="4">
        <v>2940</v>
      </c>
      <c r="I9" s="24">
        <f t="shared" si="2"/>
        <v>2</v>
      </c>
      <c r="J9" s="39">
        <f t="shared" si="3"/>
        <v>2</v>
      </c>
      <c r="K9" s="42"/>
      <c r="L9" s="43" t="str">
        <f>IF(ISNA(MATCH(CONCATENATE(L$2,$A9),'Výsledková listina'!$Q:$Q,0)),"",INDEX('Výsledková listina'!$B:$B,MATCH(CONCATENATE(L$2,$A9),'Výsledková listina'!$Q:$Q,0),1))</f>
        <v>Vatěra Miroslav</v>
      </c>
      <c r="M9" s="4">
        <v>540</v>
      </c>
      <c r="N9" s="24">
        <f t="shared" si="4"/>
        <v>5</v>
      </c>
      <c r="O9" s="39">
        <f t="shared" si="5"/>
        <v>5</v>
      </c>
      <c r="P9" s="42"/>
      <c r="Q9" s="43" t="str">
        <f>IF(ISNA(MATCH(CONCATENATE(Q$2,$A9),'Výsledková listina'!$Q:$Q,0)),"",INDEX('Výsledková listina'!$B:$B,MATCH(CONCATENATE(Q$2,$A9),'Výsledková listina'!$Q:$Q,0),1))</f>
        <v>Drahota Jaroslav</v>
      </c>
      <c r="R9" s="4">
        <v>960</v>
      </c>
      <c r="S9" s="24">
        <f t="shared" si="6"/>
        <v>4</v>
      </c>
      <c r="T9" s="39">
        <f t="shared" si="7"/>
        <v>4</v>
      </c>
      <c r="U9" s="42"/>
      <c r="V9" s="43">
        <f>IF(ISNA(MATCH(CONCATENATE(V$2,$A9),'Výsledková listina'!$Q:$Q,0)),"",INDEX('Výsledková listina'!$B:$B,MATCH(CONCATENATE(V$2,$A9),'Výsledková listina'!$Q:$Q,0),1))</f>
      </c>
      <c r="W9" s="4"/>
      <c r="X9" s="24">
        <f t="shared" si="8"/>
      </c>
      <c r="Y9" s="39">
        <f t="shared" si="9"/>
      </c>
      <c r="Z9" s="42"/>
      <c r="AA9" s="43">
        <f>IF(ISNA(MATCH(CONCATENATE(AA$2,$A9),'Výsledková listina'!$Q:$Q,0)),"",INDEX('Výsledková listina'!$B:$B,MATCH(CONCATENATE(AA$2,$A9),'Výsledková listina'!$Q:$Q,0),1))</f>
      </c>
      <c r="AB9" s="4"/>
      <c r="AC9" s="24">
        <f t="shared" si="10"/>
      </c>
      <c r="AD9" s="39">
        <f t="shared" si="11"/>
      </c>
      <c r="AE9" s="42"/>
      <c r="AF9" s="43">
        <f>IF(ISNA(MATCH(CONCATENATE(AF$2,$A9),'Výsledková listina'!$Q:$Q,0)),"",INDEX('Výsledková listina'!$B:$B,MATCH(CONCATENATE(AF$2,$A9),'Výsledková listina'!$Q:$Q,0),1))</f>
      </c>
      <c r="AG9" s="4"/>
      <c r="AH9" s="24">
        <f t="shared" si="12"/>
      </c>
      <c r="AI9" s="39">
        <f t="shared" si="13"/>
      </c>
      <c r="AJ9" s="42"/>
      <c r="AK9" s="43">
        <f>IF(ISNA(MATCH(CONCATENATE(AK$2,$A9),'Výsledková listina'!$Q:$Q,0)),"",INDEX('Výsledková listina'!$B:$B,MATCH(CONCATENATE(AK$2,$A9),'Výsledková listina'!$Q:$Q,0),1))</f>
      </c>
      <c r="AL9" s="4"/>
      <c r="AM9" s="24">
        <f t="shared" si="14"/>
      </c>
      <c r="AN9" s="39">
        <f t="shared" si="15"/>
      </c>
      <c r="AO9" s="42"/>
      <c r="AP9" s="43">
        <f>IF(ISNA(MATCH(CONCATENATE(AP$2,$A9),'Výsledková listina'!$Q:$Q,0)),"",INDEX('Výsledková listina'!$B:$B,MATCH(CONCATENATE(AP$2,$A9),'Výsledková listina'!$Q:$Q,0),1))</f>
      </c>
      <c r="AQ9" s="4"/>
      <c r="AR9" s="24">
        <f t="shared" si="16"/>
      </c>
      <c r="AS9" s="39">
        <f t="shared" si="17"/>
      </c>
      <c r="AT9" s="42"/>
      <c r="AU9" s="43">
        <f>IF(ISNA(MATCH(CONCATENATE(AU$2,$A9),'Výsledková listina'!$Q:$Q,0)),"",INDEX('Výsledková listina'!$B:$B,MATCH(CONCATENATE(AU$2,$A9),'Výsledková listina'!$Q:$Q,0),1))</f>
      </c>
      <c r="AV9" s="4"/>
      <c r="AW9" s="24">
        <f t="shared" si="18"/>
      </c>
      <c r="AX9" s="39">
        <f t="shared" si="19"/>
      </c>
      <c r="AY9" s="42"/>
      <c r="AZ9" s="43">
        <f>IF(ISNA(MATCH(CONCATENATE(AZ$2,$A9),'Výsledková listina'!$Q:$Q,0)),"",INDEX('Výsledková listina'!$B:$B,MATCH(CONCATENATE(AZ$2,$A9),'Výsledková listina'!$Q:$Q,0),1))</f>
      </c>
      <c r="BA9" s="4"/>
      <c r="BB9" s="24">
        <f t="shared" si="20"/>
      </c>
      <c r="BC9" s="39">
        <f t="shared" si="21"/>
      </c>
      <c r="BD9" s="42"/>
      <c r="BE9" s="43">
        <f>IF(ISNA(MATCH(CONCATENATE(BE$2,$A9),'Výsledková listina'!$Q:$Q,0)),"",INDEX('Výsledková listina'!$B:$B,MATCH(CONCATENATE(BE$2,$A9),'Výsledková listina'!$Q:$Q,0),1))</f>
      </c>
      <c r="BF9" s="4"/>
      <c r="BG9" s="24">
        <f t="shared" si="22"/>
      </c>
      <c r="BH9" s="39">
        <f t="shared" si="23"/>
      </c>
      <c r="BI9" s="42"/>
      <c r="BJ9" s="43">
        <f>IF(ISNA(MATCH(CONCATENATE(BJ$2,$A9),'Výsledková listina'!$Q:$Q,0)),"",INDEX('Výsledková listina'!$B:$B,MATCH(CONCATENATE(BJ$2,$A9),'Výsledková listina'!$Q:$Q,0),1))</f>
      </c>
      <c r="BK9" s="4"/>
      <c r="BL9" s="24">
        <f t="shared" si="24"/>
      </c>
      <c r="BM9" s="39">
        <f t="shared" si="25"/>
      </c>
      <c r="BN9" s="42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</row>
    <row r="10" spans="1:174" s="10" customFormat="1" ht="34.5" customHeight="1">
      <c r="A10" s="5">
        <v>7</v>
      </c>
      <c r="B10" s="43" t="str">
        <f>IF(ISNA(MATCH(CONCATENATE(B$2,$A10),'Výsledková listina'!$Q:$Q,0)),"",INDEX('Výsledková listina'!$B:$B,MATCH(CONCATENATE(B$2,$A10),'Výsledková listina'!$Q:$Q,0),1))</f>
        <v>John Miroslav</v>
      </c>
      <c r="C10" s="4">
        <v>2420</v>
      </c>
      <c r="D10" s="24">
        <f t="shared" si="0"/>
        <v>6</v>
      </c>
      <c r="E10" s="39">
        <f t="shared" si="1"/>
        <v>6.5</v>
      </c>
      <c r="F10" s="42"/>
      <c r="G10" s="43" t="str">
        <f>IF(ISNA(MATCH(CONCATENATE(G$2,$A10),'Výsledková listina'!$Q:$Q,0)),"",INDEX('Výsledková listina'!$B:$B,MATCH(CONCATENATE(G$2,$A10),'Výsledková listina'!$Q:$Q,0),1))</f>
        <v>Tóth Petr</v>
      </c>
      <c r="H10" s="4">
        <v>2520</v>
      </c>
      <c r="I10" s="24">
        <f t="shared" si="2"/>
        <v>3</v>
      </c>
      <c r="J10" s="39">
        <f t="shared" si="3"/>
        <v>3</v>
      </c>
      <c r="K10" s="42"/>
      <c r="L10" s="43" t="str">
        <f>IF(ISNA(MATCH(CONCATENATE(L$2,$A10),'Výsledková listina'!$Q:$Q,0)),"",INDEX('Výsledková listina'!$B:$B,MATCH(CONCATENATE(L$2,$A10),'Výsledková listina'!$Q:$Q,0),1))</f>
        <v>Kodad Daniel</v>
      </c>
      <c r="M10" s="4">
        <v>400</v>
      </c>
      <c r="N10" s="24">
        <f t="shared" si="4"/>
        <v>7</v>
      </c>
      <c r="O10" s="39">
        <f t="shared" si="5"/>
        <v>7</v>
      </c>
      <c r="P10" s="42"/>
      <c r="Q10" s="43" t="str">
        <f>IF(ISNA(MATCH(CONCATENATE(Q$2,$A10),'Výsledková listina'!$Q:$Q,0)),"",INDEX('Výsledková listina'!$B:$B,MATCH(CONCATENATE(Q$2,$A10),'Výsledková listina'!$Q:$Q,0),1))</f>
        <v>Štástka O./Roth Zdeněk</v>
      </c>
      <c r="R10" s="4">
        <v>880</v>
      </c>
      <c r="S10" s="24">
        <f t="shared" si="6"/>
        <v>6</v>
      </c>
      <c r="T10" s="39">
        <f t="shared" si="7"/>
        <v>6</v>
      </c>
      <c r="U10" s="42"/>
      <c r="V10" s="43">
        <f>IF(ISNA(MATCH(CONCATENATE(V$2,$A10),'Výsledková listina'!$Q:$Q,0)),"",INDEX('Výsledková listina'!$B:$B,MATCH(CONCATENATE(V$2,$A10),'Výsledková listina'!$Q:$Q,0),1))</f>
      </c>
      <c r="W10" s="4"/>
      <c r="X10" s="24">
        <f t="shared" si="8"/>
      </c>
      <c r="Y10" s="39">
        <f t="shared" si="9"/>
      </c>
      <c r="Z10" s="42"/>
      <c r="AA10" s="43">
        <f>IF(ISNA(MATCH(CONCATENATE(AA$2,$A10),'Výsledková listina'!$Q:$Q,0)),"",INDEX('Výsledková listina'!$B:$B,MATCH(CONCATENATE(AA$2,$A10),'Výsledková listina'!$Q:$Q,0),1))</f>
      </c>
      <c r="AB10" s="4"/>
      <c r="AC10" s="24">
        <f t="shared" si="10"/>
      </c>
      <c r="AD10" s="39">
        <f t="shared" si="11"/>
      </c>
      <c r="AE10" s="42"/>
      <c r="AF10" s="43">
        <f>IF(ISNA(MATCH(CONCATENATE(AF$2,$A10),'Výsledková listina'!$Q:$Q,0)),"",INDEX('Výsledková listina'!$B:$B,MATCH(CONCATENATE(AF$2,$A10),'Výsledková listina'!$Q:$Q,0),1))</f>
      </c>
      <c r="AG10" s="4"/>
      <c r="AH10" s="24">
        <f t="shared" si="12"/>
      </c>
      <c r="AI10" s="39">
        <f t="shared" si="13"/>
      </c>
      <c r="AJ10" s="42"/>
      <c r="AK10" s="43">
        <f>IF(ISNA(MATCH(CONCATENATE(AK$2,$A10),'Výsledková listina'!$Q:$Q,0)),"",INDEX('Výsledková listina'!$B:$B,MATCH(CONCATENATE(AK$2,$A10),'Výsledková listina'!$Q:$Q,0),1))</f>
      </c>
      <c r="AL10" s="4"/>
      <c r="AM10" s="24">
        <f t="shared" si="14"/>
      </c>
      <c r="AN10" s="39">
        <f t="shared" si="15"/>
      </c>
      <c r="AO10" s="42"/>
      <c r="AP10" s="43">
        <f>IF(ISNA(MATCH(CONCATENATE(AP$2,$A10),'Výsledková listina'!$Q:$Q,0)),"",INDEX('Výsledková listina'!$B:$B,MATCH(CONCATENATE(AP$2,$A10),'Výsledková listina'!$Q:$Q,0),1))</f>
      </c>
      <c r="AQ10" s="4"/>
      <c r="AR10" s="24">
        <f t="shared" si="16"/>
      </c>
      <c r="AS10" s="39">
        <f t="shared" si="17"/>
      </c>
      <c r="AT10" s="42"/>
      <c r="AU10" s="43">
        <f>IF(ISNA(MATCH(CONCATENATE(AU$2,$A10),'Výsledková listina'!$Q:$Q,0)),"",INDEX('Výsledková listina'!$B:$B,MATCH(CONCATENATE(AU$2,$A10),'Výsledková listina'!$Q:$Q,0),1))</f>
      </c>
      <c r="AV10" s="4"/>
      <c r="AW10" s="24">
        <f t="shared" si="18"/>
      </c>
      <c r="AX10" s="39">
        <f t="shared" si="19"/>
      </c>
      <c r="AY10" s="42"/>
      <c r="AZ10" s="43">
        <f>IF(ISNA(MATCH(CONCATENATE(AZ$2,$A10),'Výsledková listina'!$Q:$Q,0)),"",INDEX('Výsledková listina'!$B:$B,MATCH(CONCATENATE(AZ$2,$A10),'Výsledková listina'!$Q:$Q,0),1))</f>
      </c>
      <c r="BA10" s="4"/>
      <c r="BB10" s="24">
        <f t="shared" si="20"/>
      </c>
      <c r="BC10" s="39">
        <f t="shared" si="21"/>
      </c>
      <c r="BD10" s="42"/>
      <c r="BE10" s="43">
        <f>IF(ISNA(MATCH(CONCATENATE(BE$2,$A10),'Výsledková listina'!$Q:$Q,0)),"",INDEX('Výsledková listina'!$B:$B,MATCH(CONCATENATE(BE$2,$A10),'Výsledková listina'!$Q:$Q,0),1))</f>
      </c>
      <c r="BF10" s="4"/>
      <c r="BG10" s="24">
        <f t="shared" si="22"/>
      </c>
      <c r="BH10" s="39">
        <f t="shared" si="23"/>
      </c>
      <c r="BI10" s="42"/>
      <c r="BJ10" s="43">
        <f>IF(ISNA(MATCH(CONCATENATE(BJ$2,$A10),'Výsledková listina'!$Q:$Q,0)),"",INDEX('Výsledková listina'!$B:$B,MATCH(CONCATENATE(BJ$2,$A10),'Výsledková listina'!$Q:$Q,0),1))</f>
      </c>
      <c r="BK10" s="4"/>
      <c r="BL10" s="24">
        <f t="shared" si="24"/>
      </c>
      <c r="BM10" s="39">
        <f t="shared" si="25"/>
      </c>
      <c r="BN10" s="42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</row>
    <row r="11" spans="1:174" s="10" customFormat="1" ht="34.5" customHeight="1">
      <c r="A11" s="5">
        <v>8</v>
      </c>
      <c r="B11" s="43" t="str">
        <f>IF(ISNA(MATCH(CONCATENATE(B$2,$A11),'Výsledková listina'!$Q:$Q,0)),"",INDEX('Výsledková listina'!$B:$B,MATCH(CONCATENATE(B$2,$A11),'Výsledková listina'!$Q:$Q,0),1))</f>
        <v>Miler Tomáš</v>
      </c>
      <c r="C11" s="4">
        <v>140</v>
      </c>
      <c r="D11" s="24">
        <f t="shared" si="0"/>
        <v>11</v>
      </c>
      <c r="E11" s="39">
        <f t="shared" si="1"/>
        <v>11</v>
      </c>
      <c r="F11" s="42"/>
      <c r="G11" s="43" t="str">
        <f>IF(ISNA(MATCH(CONCATENATE(G$2,$A11),'Výsledková listina'!$Q:$Q,0)),"",INDEX('Výsledková listina'!$B:$B,MATCH(CONCATENATE(G$2,$A11),'Výsledková listina'!$Q:$Q,0),1))</f>
        <v>Sikmund David</v>
      </c>
      <c r="H11" s="4">
        <v>4320</v>
      </c>
      <c r="I11" s="24">
        <f t="shared" si="2"/>
        <v>1</v>
      </c>
      <c r="J11" s="39">
        <f t="shared" si="3"/>
        <v>1</v>
      </c>
      <c r="K11" s="42"/>
      <c r="L11" s="43" t="str">
        <f>IF(ISNA(MATCH(CONCATENATE(L$2,$A11),'Výsledková listina'!$Q:$Q,0)),"",INDEX('Výsledková listina'!$B:$B,MATCH(CONCATENATE(L$2,$A11),'Výsledková listina'!$Q:$Q,0),1))</f>
        <v>Fajfer Filip</v>
      </c>
      <c r="M11" s="4">
        <v>200</v>
      </c>
      <c r="N11" s="24">
        <f t="shared" si="4"/>
        <v>9</v>
      </c>
      <c r="O11" s="39">
        <f t="shared" si="5"/>
        <v>9</v>
      </c>
      <c r="P11" s="42"/>
      <c r="Q11" s="43" t="str">
        <f>IF(ISNA(MATCH(CONCATENATE(Q$2,$A11),'Výsledková listina'!$Q:$Q,0)),"",INDEX('Výsledková listina'!$B:$B,MATCH(CONCATENATE(Q$2,$A11),'Výsledková listina'!$Q:$Q,0),1))</f>
        <v>Pluchta Petr</v>
      </c>
      <c r="R11" s="4">
        <v>340</v>
      </c>
      <c r="S11" s="24">
        <f t="shared" si="6"/>
        <v>8</v>
      </c>
      <c r="T11" s="39">
        <f t="shared" si="7"/>
        <v>8.5</v>
      </c>
      <c r="U11" s="42"/>
      <c r="V11" s="43">
        <f>IF(ISNA(MATCH(CONCATENATE(V$2,$A11),'Výsledková listina'!$Q:$Q,0)),"",INDEX('Výsledková listina'!$B:$B,MATCH(CONCATENATE(V$2,$A11),'Výsledková listina'!$Q:$Q,0),1))</f>
      </c>
      <c r="W11" s="4"/>
      <c r="X11" s="24">
        <f t="shared" si="8"/>
      </c>
      <c r="Y11" s="39">
        <f t="shared" si="9"/>
      </c>
      <c r="Z11" s="42"/>
      <c r="AA11" s="43">
        <f>IF(ISNA(MATCH(CONCATENATE(AA$2,$A11),'Výsledková listina'!$Q:$Q,0)),"",INDEX('Výsledková listina'!$B:$B,MATCH(CONCATENATE(AA$2,$A11),'Výsledková listina'!$Q:$Q,0),1))</f>
      </c>
      <c r="AB11" s="4"/>
      <c r="AC11" s="24">
        <f t="shared" si="10"/>
      </c>
      <c r="AD11" s="39">
        <f t="shared" si="11"/>
      </c>
      <c r="AE11" s="42"/>
      <c r="AF11" s="43">
        <f>IF(ISNA(MATCH(CONCATENATE(AF$2,$A11),'Výsledková listina'!$Q:$Q,0)),"",INDEX('Výsledková listina'!$B:$B,MATCH(CONCATENATE(AF$2,$A11),'Výsledková listina'!$Q:$Q,0),1))</f>
      </c>
      <c r="AG11" s="4"/>
      <c r="AH11" s="24">
        <f t="shared" si="12"/>
      </c>
      <c r="AI11" s="39">
        <f t="shared" si="13"/>
      </c>
      <c r="AJ11" s="42"/>
      <c r="AK11" s="43">
        <f>IF(ISNA(MATCH(CONCATENATE(AK$2,$A11),'Výsledková listina'!$Q:$Q,0)),"",INDEX('Výsledková listina'!$B:$B,MATCH(CONCATENATE(AK$2,$A11),'Výsledková listina'!$Q:$Q,0),1))</f>
      </c>
      <c r="AL11" s="4"/>
      <c r="AM11" s="24">
        <f t="shared" si="14"/>
      </c>
      <c r="AN11" s="39">
        <f t="shared" si="15"/>
      </c>
      <c r="AO11" s="42"/>
      <c r="AP11" s="43">
        <f>IF(ISNA(MATCH(CONCATENATE(AP$2,$A11),'Výsledková listina'!$Q:$Q,0)),"",INDEX('Výsledková listina'!$B:$B,MATCH(CONCATENATE(AP$2,$A11),'Výsledková listina'!$Q:$Q,0),1))</f>
      </c>
      <c r="AQ11" s="4"/>
      <c r="AR11" s="24">
        <f t="shared" si="16"/>
      </c>
      <c r="AS11" s="39">
        <f t="shared" si="17"/>
      </c>
      <c r="AT11" s="42"/>
      <c r="AU11" s="43">
        <f>IF(ISNA(MATCH(CONCATENATE(AU$2,$A11),'Výsledková listina'!$Q:$Q,0)),"",INDEX('Výsledková listina'!$B:$B,MATCH(CONCATENATE(AU$2,$A11),'Výsledková listina'!$Q:$Q,0),1))</f>
      </c>
      <c r="AV11" s="4"/>
      <c r="AW11" s="24">
        <f t="shared" si="18"/>
      </c>
      <c r="AX11" s="39">
        <f t="shared" si="19"/>
      </c>
      <c r="AY11" s="42"/>
      <c r="AZ11" s="43">
        <f>IF(ISNA(MATCH(CONCATENATE(AZ$2,$A11),'Výsledková listina'!$Q:$Q,0)),"",INDEX('Výsledková listina'!$B:$B,MATCH(CONCATENATE(AZ$2,$A11),'Výsledková listina'!$Q:$Q,0),1))</f>
      </c>
      <c r="BA11" s="4"/>
      <c r="BB11" s="24">
        <f t="shared" si="20"/>
      </c>
      <c r="BC11" s="39">
        <f t="shared" si="21"/>
      </c>
      <c r="BD11" s="42"/>
      <c r="BE11" s="43">
        <f>IF(ISNA(MATCH(CONCATENATE(BE$2,$A11),'Výsledková listina'!$Q:$Q,0)),"",INDEX('Výsledková listina'!$B:$B,MATCH(CONCATENATE(BE$2,$A11),'Výsledková listina'!$Q:$Q,0),1))</f>
      </c>
      <c r="BF11" s="4"/>
      <c r="BG11" s="24">
        <f t="shared" si="22"/>
      </c>
      <c r="BH11" s="39">
        <f t="shared" si="23"/>
      </c>
      <c r="BI11" s="42"/>
      <c r="BJ11" s="43">
        <f>IF(ISNA(MATCH(CONCATENATE(BJ$2,$A11),'Výsledková listina'!$Q:$Q,0)),"",INDEX('Výsledková listina'!$B:$B,MATCH(CONCATENATE(BJ$2,$A11),'Výsledková listina'!$Q:$Q,0),1))</f>
      </c>
      <c r="BK11" s="4"/>
      <c r="BL11" s="24">
        <f t="shared" si="24"/>
      </c>
      <c r="BM11" s="39">
        <f t="shared" si="25"/>
      </c>
      <c r="BN11" s="42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</row>
    <row r="12" spans="1:174" s="10" customFormat="1" ht="34.5" customHeight="1">
      <c r="A12" s="5">
        <v>9</v>
      </c>
      <c r="B12" s="43" t="str">
        <f>IF(ISNA(MATCH(CONCATENATE(B$2,$A12),'Výsledková listina'!$Q:$Q,0)),"",INDEX('Výsledková listina'!$B:$B,MATCH(CONCATENATE(B$2,$A12),'Výsledková listina'!$Q:$Q,0),1))</f>
        <v>Mičánek Martin</v>
      </c>
      <c r="C12" s="4">
        <v>0</v>
      </c>
      <c r="D12" s="24">
        <f t="shared" si="0"/>
        <v>12</v>
      </c>
      <c r="E12" s="39">
        <f t="shared" si="1"/>
        <v>12</v>
      </c>
      <c r="F12" s="42"/>
      <c r="G12" s="43" t="str">
        <f>IF(ISNA(MATCH(CONCATENATE(G$2,$A12),'Výsledková listina'!$Q:$Q,0)),"",INDEX('Výsledková listina'!$B:$B,MATCH(CONCATENATE(G$2,$A12),'Výsledková listina'!$Q:$Q,0),1))</f>
        <v>Škarban Viktor</v>
      </c>
      <c r="H12" s="4">
        <v>440</v>
      </c>
      <c r="I12" s="24">
        <f t="shared" si="2"/>
        <v>9</v>
      </c>
      <c r="J12" s="39">
        <f t="shared" si="3"/>
        <v>9</v>
      </c>
      <c r="K12" s="42"/>
      <c r="L12" s="43" t="str">
        <f>IF(ISNA(MATCH(CONCATENATE(L$2,$A12),'Výsledková listina'!$Q:$Q,0)),"",INDEX('Výsledková listina'!$B:$B,MATCH(CONCATENATE(L$2,$A12),'Výsledková listina'!$Q:$Q,0),1))</f>
        <v>Kučera Marcel</v>
      </c>
      <c r="M12" s="4">
        <v>1080</v>
      </c>
      <c r="N12" s="24">
        <f t="shared" si="4"/>
        <v>2</v>
      </c>
      <c r="O12" s="39">
        <f t="shared" si="5"/>
        <v>2</v>
      </c>
      <c r="P12" s="42"/>
      <c r="Q12" s="43" t="str">
        <f>IF(ISNA(MATCH(CONCATENATE(Q$2,$A12),'Výsledková listina'!$Q:$Q,0)),"",INDEX('Výsledková listina'!$B:$B,MATCH(CONCATENATE(Q$2,$A12),'Výsledková listina'!$Q:$Q,0),1))</f>
        <v>Chudomel Radek</v>
      </c>
      <c r="R12" s="4">
        <v>1360</v>
      </c>
      <c r="S12" s="24">
        <f t="shared" si="6"/>
        <v>2</v>
      </c>
      <c r="T12" s="39">
        <f t="shared" si="7"/>
        <v>2</v>
      </c>
      <c r="U12" s="42"/>
      <c r="V12" s="43">
        <f>IF(ISNA(MATCH(CONCATENATE(V$2,$A12),'Výsledková listina'!$Q:$Q,0)),"",INDEX('Výsledková listina'!$B:$B,MATCH(CONCATENATE(V$2,$A12),'Výsledková listina'!$Q:$Q,0),1))</f>
      </c>
      <c r="W12" s="4"/>
      <c r="X12" s="24">
        <f t="shared" si="8"/>
      </c>
      <c r="Y12" s="39">
        <f t="shared" si="9"/>
      </c>
      <c r="Z12" s="42"/>
      <c r="AA12" s="43">
        <f>IF(ISNA(MATCH(CONCATENATE(AA$2,$A12),'Výsledková listina'!$Q:$Q,0)),"",INDEX('Výsledková listina'!$B:$B,MATCH(CONCATENATE(AA$2,$A12),'Výsledková listina'!$Q:$Q,0),1))</f>
      </c>
      <c r="AB12" s="4"/>
      <c r="AC12" s="24">
        <f t="shared" si="10"/>
      </c>
      <c r="AD12" s="39">
        <f t="shared" si="11"/>
      </c>
      <c r="AE12" s="42"/>
      <c r="AF12" s="43">
        <f>IF(ISNA(MATCH(CONCATENATE(AF$2,$A12),'Výsledková listina'!$Q:$Q,0)),"",INDEX('Výsledková listina'!$B:$B,MATCH(CONCATENATE(AF$2,$A12),'Výsledková listina'!$Q:$Q,0),1))</f>
      </c>
      <c r="AG12" s="4"/>
      <c r="AH12" s="24">
        <f t="shared" si="12"/>
      </c>
      <c r="AI12" s="39">
        <f t="shared" si="13"/>
      </c>
      <c r="AJ12" s="42"/>
      <c r="AK12" s="43">
        <f>IF(ISNA(MATCH(CONCATENATE(AK$2,$A12),'Výsledková listina'!$Q:$Q,0)),"",INDEX('Výsledková listina'!$B:$B,MATCH(CONCATENATE(AK$2,$A12),'Výsledková listina'!$Q:$Q,0),1))</f>
      </c>
      <c r="AL12" s="4"/>
      <c r="AM12" s="24">
        <f t="shared" si="14"/>
      </c>
      <c r="AN12" s="39">
        <f t="shared" si="15"/>
      </c>
      <c r="AO12" s="42"/>
      <c r="AP12" s="43">
        <f>IF(ISNA(MATCH(CONCATENATE(AP$2,$A12),'Výsledková listina'!$Q:$Q,0)),"",INDEX('Výsledková listina'!$B:$B,MATCH(CONCATENATE(AP$2,$A12),'Výsledková listina'!$Q:$Q,0),1))</f>
      </c>
      <c r="AQ12" s="4"/>
      <c r="AR12" s="24">
        <f t="shared" si="16"/>
      </c>
      <c r="AS12" s="39">
        <f t="shared" si="17"/>
      </c>
      <c r="AT12" s="42"/>
      <c r="AU12" s="43">
        <f>IF(ISNA(MATCH(CONCATENATE(AU$2,$A12),'Výsledková listina'!$Q:$Q,0)),"",INDEX('Výsledková listina'!$B:$B,MATCH(CONCATENATE(AU$2,$A12),'Výsledková listina'!$Q:$Q,0),1))</f>
      </c>
      <c r="AV12" s="4"/>
      <c r="AW12" s="24">
        <f t="shared" si="18"/>
      </c>
      <c r="AX12" s="39">
        <f t="shared" si="19"/>
      </c>
      <c r="AY12" s="42"/>
      <c r="AZ12" s="43">
        <f>IF(ISNA(MATCH(CONCATENATE(AZ$2,$A12),'Výsledková listina'!$Q:$Q,0)),"",INDEX('Výsledková listina'!$B:$B,MATCH(CONCATENATE(AZ$2,$A12),'Výsledková listina'!$Q:$Q,0),1))</f>
      </c>
      <c r="BA12" s="4"/>
      <c r="BB12" s="24">
        <f t="shared" si="20"/>
      </c>
      <c r="BC12" s="39">
        <f t="shared" si="21"/>
      </c>
      <c r="BD12" s="42"/>
      <c r="BE12" s="43">
        <f>IF(ISNA(MATCH(CONCATENATE(BE$2,$A12),'Výsledková listina'!$Q:$Q,0)),"",INDEX('Výsledková listina'!$B:$B,MATCH(CONCATENATE(BE$2,$A12),'Výsledková listina'!$Q:$Q,0),1))</f>
      </c>
      <c r="BF12" s="4"/>
      <c r="BG12" s="24">
        <f t="shared" si="22"/>
      </c>
      <c r="BH12" s="39">
        <f t="shared" si="23"/>
      </c>
      <c r="BI12" s="42"/>
      <c r="BJ12" s="43">
        <f>IF(ISNA(MATCH(CONCATENATE(BJ$2,$A12),'Výsledková listina'!$Q:$Q,0)),"",INDEX('Výsledková listina'!$B:$B,MATCH(CONCATENATE(BJ$2,$A12),'Výsledková listina'!$Q:$Q,0),1))</f>
      </c>
      <c r="BK12" s="4"/>
      <c r="BL12" s="24">
        <f t="shared" si="24"/>
      </c>
      <c r="BM12" s="39">
        <f t="shared" si="25"/>
      </c>
      <c r="BN12" s="42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</row>
    <row r="13" spans="1:174" s="10" customFormat="1" ht="34.5" customHeight="1">
      <c r="A13" s="5">
        <v>10</v>
      </c>
      <c r="B13" s="43" t="str">
        <f>IF(ISNA(MATCH(CONCATENATE(B$2,$A13),'Výsledková listina'!$Q:$Q,0)),"",INDEX('Výsledková listina'!$B:$B,MATCH(CONCATENATE(B$2,$A13),'Výsledková listina'!$Q:$Q,0),1))</f>
        <v>Konopásek Jaroslav</v>
      </c>
      <c r="C13" s="4">
        <v>1980</v>
      </c>
      <c r="D13" s="24">
        <f t="shared" si="0"/>
        <v>8</v>
      </c>
      <c r="E13" s="39">
        <f t="shared" si="1"/>
        <v>8</v>
      </c>
      <c r="F13" s="42"/>
      <c r="G13" s="43" t="str">
        <f>IF(ISNA(MATCH(CONCATENATE(G$2,$A13),'Výsledková listina'!$Q:$Q,0)),"",INDEX('Výsledková listina'!$B:$B,MATCH(CONCATENATE(G$2,$A13),'Výsledková listina'!$Q:$Q,0),1))</f>
        <v>Vlasáková Marketa</v>
      </c>
      <c r="H13" s="4">
        <v>400</v>
      </c>
      <c r="I13" s="24">
        <f t="shared" si="2"/>
        <v>11</v>
      </c>
      <c r="J13" s="39">
        <f t="shared" si="3"/>
        <v>11</v>
      </c>
      <c r="K13" s="42"/>
      <c r="L13" s="43" t="str">
        <f>IF(ISNA(MATCH(CONCATENATE(L$2,$A13),'Výsledková listina'!$Q:$Q,0)),"",INDEX('Výsledková listina'!$B:$B,MATCH(CONCATENATE(L$2,$A13),'Výsledková listina'!$Q:$Q,0),1))</f>
        <v>Lapec Martin</v>
      </c>
      <c r="M13" s="4">
        <v>180</v>
      </c>
      <c r="N13" s="24">
        <f t="shared" si="4"/>
        <v>10</v>
      </c>
      <c r="O13" s="39">
        <f t="shared" si="5"/>
        <v>10.5</v>
      </c>
      <c r="P13" s="42"/>
      <c r="Q13" s="43" t="str">
        <f>IF(ISNA(MATCH(CONCATENATE(Q$2,$A13),'Výsledková listina'!$Q:$Q,0)),"",INDEX('Výsledková listina'!$B:$B,MATCH(CONCATENATE(Q$2,$A13),'Výsledková listina'!$Q:$Q,0),1))</f>
        <v>Podlaha Jaroslav</v>
      </c>
      <c r="R13" s="4">
        <v>140</v>
      </c>
      <c r="S13" s="24">
        <f t="shared" si="6"/>
        <v>11</v>
      </c>
      <c r="T13" s="39">
        <f t="shared" si="7"/>
        <v>11</v>
      </c>
      <c r="U13" s="42"/>
      <c r="V13" s="43">
        <f>IF(ISNA(MATCH(CONCATENATE(V$2,$A13),'Výsledková listina'!$Q:$Q,0)),"",INDEX('Výsledková listina'!$B:$B,MATCH(CONCATENATE(V$2,$A13),'Výsledková listina'!$Q:$Q,0),1))</f>
      </c>
      <c r="W13" s="4"/>
      <c r="X13" s="24">
        <f t="shared" si="8"/>
      </c>
      <c r="Y13" s="39">
        <f t="shared" si="9"/>
      </c>
      <c r="Z13" s="42"/>
      <c r="AA13" s="43">
        <f>IF(ISNA(MATCH(CONCATENATE(AA$2,$A13),'Výsledková listina'!$Q:$Q,0)),"",INDEX('Výsledková listina'!$B:$B,MATCH(CONCATENATE(AA$2,$A13),'Výsledková listina'!$Q:$Q,0),1))</f>
      </c>
      <c r="AB13" s="4"/>
      <c r="AC13" s="24">
        <f t="shared" si="10"/>
      </c>
      <c r="AD13" s="39">
        <f t="shared" si="11"/>
      </c>
      <c r="AE13" s="42"/>
      <c r="AF13" s="43">
        <f>IF(ISNA(MATCH(CONCATENATE(AF$2,$A13),'Výsledková listina'!$Q:$Q,0)),"",INDEX('Výsledková listina'!$B:$B,MATCH(CONCATENATE(AF$2,$A13),'Výsledková listina'!$Q:$Q,0),1))</f>
      </c>
      <c r="AG13" s="4"/>
      <c r="AH13" s="24">
        <f t="shared" si="12"/>
      </c>
      <c r="AI13" s="39">
        <f t="shared" si="13"/>
      </c>
      <c r="AJ13" s="42"/>
      <c r="AK13" s="43">
        <f>IF(ISNA(MATCH(CONCATENATE(AK$2,$A13),'Výsledková listina'!$Q:$Q,0)),"",INDEX('Výsledková listina'!$B:$B,MATCH(CONCATENATE(AK$2,$A13),'Výsledková listina'!$Q:$Q,0),1))</f>
      </c>
      <c r="AL13" s="4"/>
      <c r="AM13" s="24">
        <f t="shared" si="14"/>
      </c>
      <c r="AN13" s="39">
        <f t="shared" si="15"/>
      </c>
      <c r="AO13" s="42"/>
      <c r="AP13" s="43">
        <f>IF(ISNA(MATCH(CONCATENATE(AP$2,$A13),'Výsledková listina'!$Q:$Q,0)),"",INDEX('Výsledková listina'!$B:$B,MATCH(CONCATENATE(AP$2,$A13),'Výsledková listina'!$Q:$Q,0),1))</f>
      </c>
      <c r="AQ13" s="4"/>
      <c r="AR13" s="24">
        <f t="shared" si="16"/>
      </c>
      <c r="AS13" s="39">
        <f t="shared" si="17"/>
      </c>
      <c r="AT13" s="42"/>
      <c r="AU13" s="43">
        <f>IF(ISNA(MATCH(CONCATENATE(AU$2,$A13),'Výsledková listina'!$Q:$Q,0)),"",INDEX('Výsledková listina'!$B:$B,MATCH(CONCATENATE(AU$2,$A13),'Výsledková listina'!$Q:$Q,0),1))</f>
      </c>
      <c r="AV13" s="4"/>
      <c r="AW13" s="24">
        <f t="shared" si="18"/>
      </c>
      <c r="AX13" s="39">
        <f t="shared" si="19"/>
      </c>
      <c r="AY13" s="42"/>
      <c r="AZ13" s="43">
        <f>IF(ISNA(MATCH(CONCATENATE(AZ$2,$A13),'Výsledková listina'!$Q:$Q,0)),"",INDEX('Výsledková listina'!$B:$B,MATCH(CONCATENATE(AZ$2,$A13),'Výsledková listina'!$Q:$Q,0),1))</f>
      </c>
      <c r="BA13" s="4"/>
      <c r="BB13" s="24">
        <f t="shared" si="20"/>
      </c>
      <c r="BC13" s="39">
        <f t="shared" si="21"/>
      </c>
      <c r="BD13" s="42"/>
      <c r="BE13" s="43">
        <f>IF(ISNA(MATCH(CONCATENATE(BE$2,$A13),'Výsledková listina'!$Q:$Q,0)),"",INDEX('Výsledková listina'!$B:$B,MATCH(CONCATENATE(BE$2,$A13),'Výsledková listina'!$Q:$Q,0),1))</f>
      </c>
      <c r="BF13" s="4"/>
      <c r="BG13" s="24">
        <f t="shared" si="22"/>
      </c>
      <c r="BH13" s="39">
        <f t="shared" si="23"/>
      </c>
      <c r="BI13" s="42"/>
      <c r="BJ13" s="43">
        <f>IF(ISNA(MATCH(CONCATENATE(BJ$2,$A13),'Výsledková listina'!$Q:$Q,0)),"",INDEX('Výsledková listina'!$B:$B,MATCH(CONCATENATE(BJ$2,$A13),'Výsledková listina'!$Q:$Q,0),1))</f>
      </c>
      <c r="BK13" s="4"/>
      <c r="BL13" s="24">
        <f t="shared" si="24"/>
      </c>
      <c r="BM13" s="39">
        <f t="shared" si="25"/>
      </c>
      <c r="BN13" s="42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</row>
    <row r="14" spans="1:174" s="10" customFormat="1" ht="34.5" customHeight="1">
      <c r="A14" s="5">
        <v>11</v>
      </c>
      <c r="B14" s="43" t="str">
        <f>IF(ISNA(MATCH(CONCATENATE(B$2,$A14),'Výsledková listina'!$Q:$Q,0)),"",INDEX('Výsledková listina'!$B:$B,MATCH(CONCATENATE(B$2,$A14),'Výsledková listina'!$Q:$Q,0),1))</f>
        <v>Kabourek Václav</v>
      </c>
      <c r="C14" s="4">
        <v>4620</v>
      </c>
      <c r="D14" s="24">
        <f t="shared" si="0"/>
        <v>4</v>
      </c>
      <c r="E14" s="39">
        <f t="shared" si="1"/>
        <v>4</v>
      </c>
      <c r="F14" s="42"/>
      <c r="G14" s="43" t="str">
        <f>IF(ISNA(MATCH(CONCATENATE(G$2,$A14),'Výsledková listina'!$Q:$Q,0)),"",INDEX('Výsledková listina'!$B:$B,MATCH(CONCATENATE(G$2,$A14),'Výsledková listina'!$Q:$Q,0),1))</f>
        <v>Nerad Rostislav</v>
      </c>
      <c r="H14" s="4">
        <v>2200</v>
      </c>
      <c r="I14" s="24">
        <f t="shared" si="2"/>
        <v>4</v>
      </c>
      <c r="J14" s="39">
        <f t="shared" si="3"/>
        <v>4</v>
      </c>
      <c r="K14" s="42"/>
      <c r="L14" s="43" t="str">
        <f>IF(ISNA(MATCH(CONCATENATE(L$2,$A14),'Výsledková listina'!$Q:$Q,0)),"",INDEX('Výsledková listina'!$B:$B,MATCH(CONCATENATE(L$2,$A14),'Výsledková listina'!$Q:$Q,0),1))</f>
        <v>Váňa Martin</v>
      </c>
      <c r="M14" s="4">
        <v>520</v>
      </c>
      <c r="N14" s="24">
        <f t="shared" si="4"/>
        <v>6</v>
      </c>
      <c r="O14" s="39">
        <f t="shared" si="5"/>
        <v>6</v>
      </c>
      <c r="P14" s="42"/>
      <c r="Q14" s="43" t="str">
        <f>IF(ISNA(MATCH(CONCATENATE(Q$2,$A14),'Výsledková listina'!$Q:$Q,0)),"",INDEX('Výsledková listina'!$B:$B,MATCH(CONCATENATE(Q$2,$A14),'Výsledková listina'!$Q:$Q,0),1))</f>
        <v>Dušánek Tomáš</v>
      </c>
      <c r="R14" s="4">
        <v>860</v>
      </c>
      <c r="S14" s="24">
        <f t="shared" si="6"/>
        <v>7</v>
      </c>
      <c r="T14" s="39">
        <f t="shared" si="7"/>
        <v>7</v>
      </c>
      <c r="U14" s="42"/>
      <c r="V14" s="43">
        <f>IF(ISNA(MATCH(CONCATENATE(V$2,$A14),'Výsledková listina'!$Q:$Q,0)),"",INDEX('Výsledková listina'!$B:$B,MATCH(CONCATENATE(V$2,$A14),'Výsledková listina'!$Q:$Q,0),1))</f>
      </c>
      <c r="W14" s="4"/>
      <c r="X14" s="24">
        <f t="shared" si="8"/>
      </c>
      <c r="Y14" s="39">
        <f t="shared" si="9"/>
      </c>
      <c r="Z14" s="42"/>
      <c r="AA14" s="43">
        <f>IF(ISNA(MATCH(CONCATENATE(AA$2,$A14),'Výsledková listina'!$Q:$Q,0)),"",INDEX('Výsledková listina'!$B:$B,MATCH(CONCATENATE(AA$2,$A14),'Výsledková listina'!$Q:$Q,0),1))</f>
      </c>
      <c r="AB14" s="4"/>
      <c r="AC14" s="24">
        <f t="shared" si="10"/>
      </c>
      <c r="AD14" s="39">
        <f t="shared" si="11"/>
      </c>
      <c r="AE14" s="42"/>
      <c r="AF14" s="43">
        <f>IF(ISNA(MATCH(CONCATENATE(AF$2,$A14),'Výsledková listina'!$Q:$Q,0)),"",INDEX('Výsledková listina'!$B:$B,MATCH(CONCATENATE(AF$2,$A14),'Výsledková listina'!$Q:$Q,0),1))</f>
      </c>
      <c r="AG14" s="4"/>
      <c r="AH14" s="24">
        <f t="shared" si="12"/>
      </c>
      <c r="AI14" s="39">
        <f t="shared" si="13"/>
      </c>
      <c r="AJ14" s="42"/>
      <c r="AK14" s="43">
        <f>IF(ISNA(MATCH(CONCATENATE(AK$2,$A14),'Výsledková listina'!$Q:$Q,0)),"",INDEX('Výsledková listina'!$B:$B,MATCH(CONCATENATE(AK$2,$A14),'Výsledková listina'!$Q:$Q,0),1))</f>
      </c>
      <c r="AL14" s="4"/>
      <c r="AM14" s="24">
        <f t="shared" si="14"/>
      </c>
      <c r="AN14" s="39">
        <f t="shared" si="15"/>
      </c>
      <c r="AO14" s="42"/>
      <c r="AP14" s="43">
        <f>IF(ISNA(MATCH(CONCATENATE(AP$2,$A14),'Výsledková listina'!$Q:$Q,0)),"",INDEX('Výsledková listina'!$B:$B,MATCH(CONCATENATE(AP$2,$A14),'Výsledková listina'!$Q:$Q,0),1))</f>
      </c>
      <c r="AQ14" s="4"/>
      <c r="AR14" s="24">
        <f t="shared" si="16"/>
      </c>
      <c r="AS14" s="39">
        <f t="shared" si="17"/>
      </c>
      <c r="AT14" s="42"/>
      <c r="AU14" s="43">
        <f>IF(ISNA(MATCH(CONCATENATE(AU$2,$A14),'Výsledková listina'!$Q:$Q,0)),"",INDEX('Výsledková listina'!$B:$B,MATCH(CONCATENATE(AU$2,$A14),'Výsledková listina'!$Q:$Q,0),1))</f>
      </c>
      <c r="AV14" s="4"/>
      <c r="AW14" s="24">
        <f t="shared" si="18"/>
      </c>
      <c r="AX14" s="39">
        <f t="shared" si="19"/>
      </c>
      <c r="AY14" s="42"/>
      <c r="AZ14" s="43">
        <f>IF(ISNA(MATCH(CONCATENATE(AZ$2,$A14),'Výsledková listina'!$Q:$Q,0)),"",INDEX('Výsledková listina'!$B:$B,MATCH(CONCATENATE(AZ$2,$A14),'Výsledková listina'!$Q:$Q,0),1))</f>
      </c>
      <c r="BA14" s="4"/>
      <c r="BB14" s="24">
        <f t="shared" si="20"/>
      </c>
      <c r="BC14" s="39">
        <f t="shared" si="21"/>
      </c>
      <c r="BD14" s="42"/>
      <c r="BE14" s="43">
        <f>IF(ISNA(MATCH(CONCATENATE(BE$2,$A14),'Výsledková listina'!$Q:$Q,0)),"",INDEX('Výsledková listina'!$B:$B,MATCH(CONCATENATE(BE$2,$A14),'Výsledková listina'!$Q:$Q,0),1))</f>
      </c>
      <c r="BF14" s="4"/>
      <c r="BG14" s="24">
        <f t="shared" si="22"/>
      </c>
      <c r="BH14" s="39">
        <f t="shared" si="23"/>
      </c>
      <c r="BI14" s="42"/>
      <c r="BJ14" s="43">
        <f>IF(ISNA(MATCH(CONCATENATE(BJ$2,$A14),'Výsledková listina'!$Q:$Q,0)),"",INDEX('Výsledková listina'!$B:$B,MATCH(CONCATENATE(BJ$2,$A14),'Výsledková listina'!$Q:$Q,0),1))</f>
      </c>
      <c r="BK14" s="4"/>
      <c r="BL14" s="24">
        <f t="shared" si="24"/>
      </c>
      <c r="BM14" s="39">
        <f t="shared" si="25"/>
      </c>
      <c r="BN14" s="42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</row>
    <row r="15" spans="1:174" s="10" customFormat="1" ht="34.5" customHeight="1">
      <c r="A15" s="5">
        <v>12</v>
      </c>
      <c r="B15" s="43" t="str">
        <f>IF(ISNA(MATCH(CONCATENATE(B$2,$A15),'Výsledková listina'!$Q:$Q,0)),"",INDEX('Výsledková listina'!$B:$B,MATCH(CONCATENATE(B$2,$A15),'Výsledková listina'!$Q:$Q,0),1))</f>
        <v>Hlaváček Alois</v>
      </c>
      <c r="C15" s="4">
        <v>1140</v>
      </c>
      <c r="D15" s="24">
        <f t="shared" si="0"/>
        <v>9</v>
      </c>
      <c r="E15" s="39">
        <f t="shared" si="1"/>
        <v>9</v>
      </c>
      <c r="F15" s="42"/>
      <c r="G15" s="43" t="str">
        <f>IF(ISNA(MATCH(CONCATENATE(G$2,$A15),'Výsledková listina'!$Q:$Q,0)),"",INDEX('Výsledková listina'!$B:$B,MATCH(CONCATENATE(G$2,$A15),'Výsledková listina'!$Q:$Q,0),1))</f>
        <v>Kocián Oldřich</v>
      </c>
      <c r="H15" s="4">
        <v>0</v>
      </c>
      <c r="I15" s="24">
        <f t="shared" si="2"/>
        <v>12</v>
      </c>
      <c r="J15" s="39">
        <f t="shared" si="3"/>
        <v>12</v>
      </c>
      <c r="K15" s="42"/>
      <c r="L15" s="43" t="str">
        <f>IF(ISNA(MATCH(CONCATENATE(L$2,$A15),'Výsledková listina'!$Q:$Q,0)),"",INDEX('Výsledková listina'!$B:$B,MATCH(CONCATENATE(L$2,$A15),'Výsledková listina'!$Q:$Q,0),1))</f>
        <v>Novák Zdeněk</v>
      </c>
      <c r="M15" s="4">
        <v>920</v>
      </c>
      <c r="N15" s="24">
        <f t="shared" si="4"/>
        <v>3</v>
      </c>
      <c r="O15" s="39">
        <f t="shared" si="5"/>
        <v>3</v>
      </c>
      <c r="P15" s="42"/>
      <c r="Q15" s="43" t="str">
        <f>IF(ISNA(MATCH(CONCATENATE(Q$2,$A15),'Výsledková listina'!$Q:$Q,0)),"",INDEX('Výsledková listina'!$B:$B,MATCH(CONCATENATE(Q$2,$A15),'Výsledková listina'!$Q:$Q,0),1))</f>
        <v>Bechyňská Kateřina</v>
      </c>
      <c r="R15" s="4">
        <v>200</v>
      </c>
      <c r="S15" s="24">
        <f t="shared" si="6"/>
        <v>10</v>
      </c>
      <c r="T15" s="39">
        <f t="shared" si="7"/>
        <v>10</v>
      </c>
      <c r="U15" s="42"/>
      <c r="V15" s="43">
        <f>IF(ISNA(MATCH(CONCATENATE(V$2,$A15),'Výsledková listina'!$Q:$Q,0)),"",INDEX('Výsledková listina'!$B:$B,MATCH(CONCATENATE(V$2,$A15),'Výsledková listina'!$Q:$Q,0),1))</f>
      </c>
      <c r="W15" s="4"/>
      <c r="X15" s="24">
        <f t="shared" si="8"/>
      </c>
      <c r="Y15" s="39">
        <f t="shared" si="9"/>
      </c>
      <c r="Z15" s="42"/>
      <c r="AA15" s="43">
        <f>IF(ISNA(MATCH(CONCATENATE(AA$2,$A15),'Výsledková listina'!$Q:$Q,0)),"",INDEX('Výsledková listina'!$B:$B,MATCH(CONCATENATE(AA$2,$A15),'Výsledková listina'!$Q:$Q,0),1))</f>
      </c>
      <c r="AB15" s="4"/>
      <c r="AC15" s="24">
        <f t="shared" si="10"/>
      </c>
      <c r="AD15" s="39">
        <f t="shared" si="11"/>
      </c>
      <c r="AE15" s="42"/>
      <c r="AF15" s="43">
        <f>IF(ISNA(MATCH(CONCATENATE(AF$2,$A15),'Výsledková listina'!$Q:$Q,0)),"",INDEX('Výsledková listina'!$B:$B,MATCH(CONCATENATE(AF$2,$A15),'Výsledková listina'!$Q:$Q,0),1))</f>
      </c>
      <c r="AG15" s="4"/>
      <c r="AH15" s="24">
        <f t="shared" si="12"/>
      </c>
      <c r="AI15" s="39">
        <f t="shared" si="13"/>
      </c>
      <c r="AJ15" s="42"/>
      <c r="AK15" s="43">
        <f>IF(ISNA(MATCH(CONCATENATE(AK$2,$A15),'Výsledková listina'!$Q:$Q,0)),"",INDEX('Výsledková listina'!$B:$B,MATCH(CONCATENATE(AK$2,$A15),'Výsledková listina'!$Q:$Q,0),1))</f>
      </c>
      <c r="AL15" s="4"/>
      <c r="AM15" s="24">
        <f t="shared" si="14"/>
      </c>
      <c r="AN15" s="39">
        <f t="shared" si="15"/>
      </c>
      <c r="AO15" s="42"/>
      <c r="AP15" s="43">
        <f>IF(ISNA(MATCH(CONCATENATE(AP$2,$A15),'Výsledková listina'!$Q:$Q,0)),"",INDEX('Výsledková listina'!$B:$B,MATCH(CONCATENATE(AP$2,$A15),'Výsledková listina'!$Q:$Q,0),1))</f>
      </c>
      <c r="AQ15" s="4"/>
      <c r="AR15" s="24">
        <f t="shared" si="16"/>
      </c>
      <c r="AS15" s="39">
        <f t="shared" si="17"/>
      </c>
      <c r="AT15" s="42"/>
      <c r="AU15" s="43">
        <f>IF(ISNA(MATCH(CONCATENATE(AU$2,$A15),'Výsledková listina'!$Q:$Q,0)),"",INDEX('Výsledková listina'!$B:$B,MATCH(CONCATENATE(AU$2,$A15),'Výsledková listina'!$Q:$Q,0),1))</f>
      </c>
      <c r="AV15" s="4"/>
      <c r="AW15" s="24">
        <f t="shared" si="18"/>
      </c>
      <c r="AX15" s="39">
        <f t="shared" si="19"/>
      </c>
      <c r="AY15" s="42"/>
      <c r="AZ15" s="43">
        <f>IF(ISNA(MATCH(CONCATENATE(AZ$2,$A15),'Výsledková listina'!$Q:$Q,0)),"",INDEX('Výsledková listina'!$B:$B,MATCH(CONCATENATE(AZ$2,$A15),'Výsledková listina'!$Q:$Q,0),1))</f>
      </c>
      <c r="BA15" s="4"/>
      <c r="BB15" s="24">
        <f t="shared" si="20"/>
      </c>
      <c r="BC15" s="39">
        <f t="shared" si="21"/>
      </c>
      <c r="BD15" s="42"/>
      <c r="BE15" s="43">
        <f>IF(ISNA(MATCH(CONCATENATE(BE$2,$A15),'Výsledková listina'!$Q:$Q,0)),"",INDEX('Výsledková listina'!$B:$B,MATCH(CONCATENATE(BE$2,$A15),'Výsledková listina'!$Q:$Q,0),1))</f>
      </c>
      <c r="BF15" s="4"/>
      <c r="BG15" s="24">
        <f t="shared" si="22"/>
      </c>
      <c r="BH15" s="39">
        <f t="shared" si="23"/>
      </c>
      <c r="BI15" s="42"/>
      <c r="BJ15" s="43">
        <f>IF(ISNA(MATCH(CONCATENATE(BJ$2,$A15),'Výsledková listina'!$Q:$Q,0)),"",INDEX('Výsledková listina'!$B:$B,MATCH(CONCATENATE(BJ$2,$A15),'Výsledková listina'!$Q:$Q,0),1))</f>
      </c>
      <c r="BK15" s="4"/>
      <c r="BL15" s="24">
        <f t="shared" si="24"/>
      </c>
      <c r="BM15" s="39">
        <f t="shared" si="25"/>
      </c>
      <c r="BN15" s="42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</row>
    <row r="16" spans="1:174" s="10" customFormat="1" ht="34.5" customHeight="1">
      <c r="A16" s="5">
        <v>13</v>
      </c>
      <c r="B16" s="43">
        <f>IF(ISNA(MATCH(CONCATENATE(B$2,$A16),'Výsledková listina'!$Q:$Q,0)),"",INDEX('Výsledková listina'!$B:$B,MATCH(CONCATENATE(B$2,$A16),'Výsledková listina'!$Q:$Q,0),1))</f>
      </c>
      <c r="C16" s="4"/>
      <c r="D16" s="24">
        <f t="shared" si="0"/>
      </c>
      <c r="E16" s="39">
        <f t="shared" si="1"/>
      </c>
      <c r="F16" s="42"/>
      <c r="G16" s="43">
        <f>IF(ISNA(MATCH(CONCATENATE(G$2,$A16),'Výsledková listina'!$Q:$Q,0)),"",INDEX('Výsledková listina'!$B:$B,MATCH(CONCATENATE(G$2,$A16),'Výsledková listina'!$Q:$Q,0),1))</f>
      </c>
      <c r="H16" s="4"/>
      <c r="I16" s="24">
        <f t="shared" si="2"/>
      </c>
      <c r="J16" s="39">
        <f t="shared" si="3"/>
      </c>
      <c r="K16" s="42"/>
      <c r="L16" s="43">
        <f>IF(ISNA(MATCH(CONCATENATE(L$2,$A16),'Výsledková listina'!$Q:$Q,0)),"",INDEX('Výsledková listina'!$B:$B,MATCH(CONCATENATE(L$2,$A16),'Výsledková listina'!$Q:$Q,0),1))</f>
      </c>
      <c r="M16" s="4"/>
      <c r="N16" s="24">
        <f t="shared" si="4"/>
      </c>
      <c r="O16" s="39">
        <f t="shared" si="5"/>
      </c>
      <c r="P16" s="42"/>
      <c r="Q16" s="43">
        <f>IF(ISNA(MATCH(CONCATENATE(Q$2,$A16),'Výsledková listina'!$Q:$Q,0)),"",INDEX('Výsledková listina'!$B:$B,MATCH(CONCATENATE(Q$2,$A16),'Výsledková listina'!$Q:$Q,0),1))</f>
      </c>
      <c r="R16" s="4"/>
      <c r="S16" s="24">
        <f t="shared" si="6"/>
      </c>
      <c r="T16" s="39">
        <f t="shared" si="7"/>
      </c>
      <c r="U16" s="42"/>
      <c r="V16" s="43">
        <f>IF(ISNA(MATCH(CONCATENATE(V$2,$A16),'Výsledková listina'!$Q:$Q,0)),"",INDEX('Výsledková listina'!$B:$B,MATCH(CONCATENATE(V$2,$A16),'Výsledková listina'!$Q:$Q,0),1))</f>
      </c>
      <c r="W16" s="4"/>
      <c r="X16" s="24">
        <f t="shared" si="8"/>
      </c>
      <c r="Y16" s="39">
        <f t="shared" si="9"/>
      </c>
      <c r="Z16" s="42"/>
      <c r="AA16" s="43">
        <f>IF(ISNA(MATCH(CONCATENATE(AA$2,$A16),'Výsledková listina'!$Q:$Q,0)),"",INDEX('Výsledková listina'!$B:$B,MATCH(CONCATENATE(AA$2,$A16),'Výsledková listina'!$Q:$Q,0),1))</f>
      </c>
      <c r="AB16" s="4"/>
      <c r="AC16" s="24">
        <f t="shared" si="10"/>
      </c>
      <c r="AD16" s="39">
        <f t="shared" si="11"/>
      </c>
      <c r="AE16" s="42"/>
      <c r="AF16" s="43">
        <f>IF(ISNA(MATCH(CONCATENATE(AF$2,$A16),'Výsledková listina'!$Q:$Q,0)),"",INDEX('Výsledková listina'!$B:$B,MATCH(CONCATENATE(AF$2,$A16),'Výsledková listina'!$Q:$Q,0),1))</f>
      </c>
      <c r="AG16" s="4"/>
      <c r="AH16" s="24">
        <f t="shared" si="12"/>
      </c>
      <c r="AI16" s="39">
        <f t="shared" si="13"/>
      </c>
      <c r="AJ16" s="42"/>
      <c r="AK16" s="43">
        <f>IF(ISNA(MATCH(CONCATENATE(AK$2,$A16),'Výsledková listina'!$Q:$Q,0)),"",INDEX('Výsledková listina'!$B:$B,MATCH(CONCATENATE(AK$2,$A16),'Výsledková listina'!$Q:$Q,0),1))</f>
      </c>
      <c r="AL16" s="4"/>
      <c r="AM16" s="24">
        <f t="shared" si="14"/>
      </c>
      <c r="AN16" s="39">
        <f t="shared" si="15"/>
      </c>
      <c r="AO16" s="42"/>
      <c r="AP16" s="43">
        <f>IF(ISNA(MATCH(CONCATENATE(AP$2,$A16),'Výsledková listina'!$Q:$Q,0)),"",INDEX('Výsledková listina'!$B:$B,MATCH(CONCATENATE(AP$2,$A16),'Výsledková listina'!$Q:$Q,0),1))</f>
      </c>
      <c r="AQ16" s="4"/>
      <c r="AR16" s="24">
        <f t="shared" si="16"/>
      </c>
      <c r="AS16" s="39">
        <f t="shared" si="17"/>
      </c>
      <c r="AT16" s="42"/>
      <c r="AU16" s="43">
        <f>IF(ISNA(MATCH(CONCATENATE(AU$2,$A16),'Výsledková listina'!$Q:$Q,0)),"",INDEX('Výsledková listina'!$B:$B,MATCH(CONCATENATE(AU$2,$A16),'Výsledková listina'!$Q:$Q,0),1))</f>
      </c>
      <c r="AV16" s="4"/>
      <c r="AW16" s="24">
        <f t="shared" si="18"/>
      </c>
      <c r="AX16" s="39">
        <f t="shared" si="19"/>
      </c>
      <c r="AY16" s="42"/>
      <c r="AZ16" s="43">
        <f>IF(ISNA(MATCH(CONCATENATE(AZ$2,$A16),'Výsledková listina'!$Q:$Q,0)),"",INDEX('Výsledková listina'!$B:$B,MATCH(CONCATENATE(AZ$2,$A16),'Výsledková listina'!$Q:$Q,0),1))</f>
      </c>
      <c r="BA16" s="4"/>
      <c r="BB16" s="24">
        <f t="shared" si="20"/>
      </c>
      <c r="BC16" s="39">
        <f t="shared" si="21"/>
      </c>
      <c r="BD16" s="42"/>
      <c r="BE16" s="43">
        <f>IF(ISNA(MATCH(CONCATENATE(BE$2,$A16),'Výsledková listina'!$Q:$Q,0)),"",INDEX('Výsledková listina'!$B:$B,MATCH(CONCATENATE(BE$2,$A16),'Výsledková listina'!$Q:$Q,0),1))</f>
      </c>
      <c r="BF16" s="4"/>
      <c r="BG16" s="24">
        <f t="shared" si="22"/>
      </c>
      <c r="BH16" s="39">
        <f t="shared" si="23"/>
      </c>
      <c r="BI16" s="42"/>
      <c r="BJ16" s="43">
        <f>IF(ISNA(MATCH(CONCATENATE(BJ$2,$A16),'Výsledková listina'!$Q:$Q,0)),"",INDEX('Výsledková listina'!$B:$B,MATCH(CONCATENATE(BJ$2,$A16),'Výsledková listina'!$Q:$Q,0),1))</f>
      </c>
      <c r="BK16" s="4"/>
      <c r="BL16" s="24">
        <f t="shared" si="24"/>
      </c>
      <c r="BM16" s="39">
        <f t="shared" si="25"/>
      </c>
      <c r="BN16" s="42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</row>
    <row r="17" spans="1:174" s="10" customFormat="1" ht="34.5" customHeight="1">
      <c r="A17" s="5">
        <v>14</v>
      </c>
      <c r="B17" s="43">
        <f>IF(ISNA(MATCH(CONCATENATE(B$2,$A17),'Výsledková listina'!$Q:$Q,0)),"",INDEX('Výsledková listina'!$B:$B,MATCH(CONCATENATE(B$2,$A17),'Výsledková listina'!$Q:$Q,0),1))</f>
      </c>
      <c r="C17" s="4"/>
      <c r="D17" s="24">
        <f t="shared" si="0"/>
      </c>
      <c r="E17" s="39">
        <f t="shared" si="1"/>
      </c>
      <c r="F17" s="42"/>
      <c r="G17" s="43">
        <f>IF(ISNA(MATCH(CONCATENATE(G$2,$A17),'Výsledková listina'!$Q:$Q,0)),"",INDEX('Výsledková listina'!$B:$B,MATCH(CONCATENATE(G$2,$A17),'Výsledková listina'!$Q:$Q,0),1))</f>
      </c>
      <c r="H17" s="4"/>
      <c r="I17" s="24">
        <f t="shared" si="2"/>
      </c>
      <c r="J17" s="39">
        <f t="shared" si="3"/>
      </c>
      <c r="K17" s="42"/>
      <c r="L17" s="43">
        <f>IF(ISNA(MATCH(CONCATENATE(L$2,$A17),'Výsledková listina'!$Q:$Q,0)),"",INDEX('Výsledková listina'!$B:$B,MATCH(CONCATENATE(L$2,$A17),'Výsledková listina'!$Q:$Q,0),1))</f>
      </c>
      <c r="M17" s="4"/>
      <c r="N17" s="24">
        <f t="shared" si="4"/>
      </c>
      <c r="O17" s="39">
        <f t="shared" si="5"/>
      </c>
      <c r="P17" s="42"/>
      <c r="Q17" s="43">
        <f>IF(ISNA(MATCH(CONCATENATE(Q$2,$A17),'Výsledková listina'!$Q:$Q,0)),"",INDEX('Výsledková listina'!$B:$B,MATCH(CONCATENATE(Q$2,$A17),'Výsledková listina'!$Q:$Q,0),1))</f>
      </c>
      <c r="R17" s="4"/>
      <c r="S17" s="24">
        <f t="shared" si="6"/>
      </c>
      <c r="T17" s="39">
        <f t="shared" si="7"/>
      </c>
      <c r="U17" s="42"/>
      <c r="V17" s="43">
        <f>IF(ISNA(MATCH(CONCATENATE(V$2,$A17),'Výsledková listina'!$Q:$Q,0)),"",INDEX('Výsledková listina'!$B:$B,MATCH(CONCATENATE(V$2,$A17),'Výsledková listina'!$Q:$Q,0),1))</f>
      </c>
      <c r="W17" s="4"/>
      <c r="X17" s="24">
        <f t="shared" si="8"/>
      </c>
      <c r="Y17" s="39">
        <f t="shared" si="9"/>
      </c>
      <c r="Z17" s="42"/>
      <c r="AA17" s="43">
        <f>IF(ISNA(MATCH(CONCATENATE(AA$2,$A17),'Výsledková listina'!$Q:$Q,0)),"",INDEX('Výsledková listina'!$B:$B,MATCH(CONCATENATE(AA$2,$A17),'Výsledková listina'!$Q:$Q,0),1))</f>
      </c>
      <c r="AB17" s="4"/>
      <c r="AC17" s="24">
        <f t="shared" si="10"/>
      </c>
      <c r="AD17" s="39">
        <f t="shared" si="11"/>
      </c>
      <c r="AE17" s="42"/>
      <c r="AF17" s="43">
        <f>IF(ISNA(MATCH(CONCATENATE(AF$2,$A17),'Výsledková listina'!$Q:$Q,0)),"",INDEX('Výsledková listina'!$B:$B,MATCH(CONCATENATE(AF$2,$A17),'Výsledková listina'!$Q:$Q,0),1))</f>
      </c>
      <c r="AG17" s="4"/>
      <c r="AH17" s="24">
        <f t="shared" si="12"/>
      </c>
      <c r="AI17" s="39">
        <f t="shared" si="13"/>
      </c>
      <c r="AJ17" s="42"/>
      <c r="AK17" s="43">
        <f>IF(ISNA(MATCH(CONCATENATE(AK$2,$A17),'Výsledková listina'!$Q:$Q,0)),"",INDEX('Výsledková listina'!$B:$B,MATCH(CONCATENATE(AK$2,$A17),'Výsledková listina'!$Q:$Q,0),1))</f>
      </c>
      <c r="AL17" s="4"/>
      <c r="AM17" s="24">
        <f t="shared" si="14"/>
      </c>
      <c r="AN17" s="39">
        <f t="shared" si="15"/>
      </c>
      <c r="AO17" s="42"/>
      <c r="AP17" s="43">
        <f>IF(ISNA(MATCH(CONCATENATE(AP$2,$A17),'Výsledková listina'!$Q:$Q,0)),"",INDEX('Výsledková listina'!$B:$B,MATCH(CONCATENATE(AP$2,$A17),'Výsledková listina'!$Q:$Q,0),1))</f>
      </c>
      <c r="AQ17" s="4"/>
      <c r="AR17" s="24">
        <f t="shared" si="16"/>
      </c>
      <c r="AS17" s="39">
        <f t="shared" si="17"/>
      </c>
      <c r="AT17" s="42"/>
      <c r="AU17" s="43">
        <f>IF(ISNA(MATCH(CONCATENATE(AU$2,$A17),'Výsledková listina'!$Q:$Q,0)),"",INDEX('Výsledková listina'!$B:$B,MATCH(CONCATENATE(AU$2,$A17),'Výsledková listina'!$Q:$Q,0),1))</f>
      </c>
      <c r="AV17" s="4"/>
      <c r="AW17" s="24">
        <f t="shared" si="18"/>
      </c>
      <c r="AX17" s="39">
        <f t="shared" si="19"/>
      </c>
      <c r="AY17" s="42"/>
      <c r="AZ17" s="43">
        <f>IF(ISNA(MATCH(CONCATENATE(AZ$2,$A17),'Výsledková listina'!$Q:$Q,0)),"",INDEX('Výsledková listina'!$B:$B,MATCH(CONCATENATE(AZ$2,$A17),'Výsledková listina'!$Q:$Q,0),1))</f>
      </c>
      <c r="BA17" s="4"/>
      <c r="BB17" s="24">
        <f t="shared" si="20"/>
      </c>
      <c r="BC17" s="39">
        <f t="shared" si="21"/>
      </c>
      <c r="BD17" s="42"/>
      <c r="BE17" s="43">
        <f>IF(ISNA(MATCH(CONCATENATE(BE$2,$A17),'Výsledková listina'!$Q:$Q,0)),"",INDEX('Výsledková listina'!$B:$B,MATCH(CONCATENATE(BE$2,$A17),'Výsledková listina'!$Q:$Q,0),1))</f>
      </c>
      <c r="BF17" s="4"/>
      <c r="BG17" s="24">
        <f t="shared" si="22"/>
      </c>
      <c r="BH17" s="39">
        <f t="shared" si="23"/>
      </c>
      <c r="BI17" s="42"/>
      <c r="BJ17" s="43">
        <f>IF(ISNA(MATCH(CONCATENATE(BJ$2,$A17),'Výsledková listina'!$Q:$Q,0)),"",INDEX('Výsledková listina'!$B:$B,MATCH(CONCATENATE(BJ$2,$A17),'Výsledková listina'!$Q:$Q,0),1))</f>
      </c>
      <c r="BK17" s="4"/>
      <c r="BL17" s="24">
        <f t="shared" si="24"/>
      </c>
      <c r="BM17" s="39">
        <f t="shared" si="25"/>
      </c>
      <c r="BN17" s="42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</row>
    <row r="18" spans="1:174" s="10" customFormat="1" ht="34.5" customHeight="1">
      <c r="A18" s="5">
        <v>15</v>
      </c>
      <c r="B18" s="43">
        <f>IF(ISNA(MATCH(CONCATENATE(B$2,$A18),'Výsledková listina'!$Q:$Q,0)),"",INDEX('Výsledková listina'!$B:$B,MATCH(CONCATENATE(B$2,$A18),'Výsledková listina'!$Q:$Q,0),1))</f>
      </c>
      <c r="C18" s="4"/>
      <c r="D18" s="24">
        <f t="shared" si="0"/>
      </c>
      <c r="E18" s="39">
        <f t="shared" si="1"/>
      </c>
      <c r="F18" s="42"/>
      <c r="G18" s="43">
        <f>IF(ISNA(MATCH(CONCATENATE(G$2,$A18),'Výsledková listina'!$Q:$Q,0)),"",INDEX('Výsledková listina'!$B:$B,MATCH(CONCATENATE(G$2,$A18),'Výsledková listina'!$Q:$Q,0),1))</f>
      </c>
      <c r="H18" s="4"/>
      <c r="I18" s="24">
        <f t="shared" si="2"/>
      </c>
      <c r="J18" s="39">
        <f t="shared" si="3"/>
      </c>
      <c r="K18" s="42"/>
      <c r="L18" s="43">
        <f>IF(ISNA(MATCH(CONCATENATE(L$2,$A18),'Výsledková listina'!$Q:$Q,0)),"",INDEX('Výsledková listina'!$B:$B,MATCH(CONCATENATE(L$2,$A18),'Výsledková listina'!$Q:$Q,0),1))</f>
      </c>
      <c r="M18" s="4"/>
      <c r="N18" s="24">
        <f t="shared" si="4"/>
      </c>
      <c r="O18" s="39">
        <f t="shared" si="5"/>
      </c>
      <c r="P18" s="42"/>
      <c r="Q18" s="43">
        <f>IF(ISNA(MATCH(CONCATENATE(Q$2,$A18),'Výsledková listina'!$Q:$Q,0)),"",INDEX('Výsledková listina'!$B:$B,MATCH(CONCATENATE(Q$2,$A18),'Výsledková listina'!$Q:$Q,0),1))</f>
      </c>
      <c r="R18" s="4"/>
      <c r="S18" s="24">
        <f t="shared" si="6"/>
      </c>
      <c r="T18" s="39">
        <f t="shared" si="7"/>
      </c>
      <c r="U18" s="42"/>
      <c r="V18" s="43">
        <f>IF(ISNA(MATCH(CONCATENATE(V$2,$A18),'Výsledková listina'!$Q:$Q,0)),"",INDEX('Výsledková listina'!$B:$B,MATCH(CONCATENATE(V$2,$A18),'Výsledková listina'!$Q:$Q,0),1))</f>
      </c>
      <c r="W18" s="4"/>
      <c r="X18" s="24">
        <f t="shared" si="8"/>
      </c>
      <c r="Y18" s="39">
        <f t="shared" si="9"/>
      </c>
      <c r="Z18" s="42"/>
      <c r="AA18" s="43">
        <f>IF(ISNA(MATCH(CONCATENATE(AA$2,$A18),'Výsledková listina'!$Q:$Q,0)),"",INDEX('Výsledková listina'!$B:$B,MATCH(CONCATENATE(AA$2,$A18),'Výsledková listina'!$Q:$Q,0),1))</f>
      </c>
      <c r="AB18" s="4"/>
      <c r="AC18" s="24">
        <f t="shared" si="10"/>
      </c>
      <c r="AD18" s="39">
        <f t="shared" si="11"/>
      </c>
      <c r="AE18" s="42"/>
      <c r="AF18" s="43">
        <f>IF(ISNA(MATCH(CONCATENATE(AF$2,$A18),'Výsledková listina'!$Q:$Q,0)),"",INDEX('Výsledková listina'!$B:$B,MATCH(CONCATENATE(AF$2,$A18),'Výsledková listina'!$Q:$Q,0),1))</f>
      </c>
      <c r="AG18" s="4"/>
      <c r="AH18" s="24">
        <f t="shared" si="12"/>
      </c>
      <c r="AI18" s="39">
        <f t="shared" si="13"/>
      </c>
      <c r="AJ18" s="42"/>
      <c r="AK18" s="43">
        <f>IF(ISNA(MATCH(CONCATENATE(AK$2,$A18),'Výsledková listina'!$Q:$Q,0)),"",INDEX('Výsledková listina'!$B:$B,MATCH(CONCATENATE(AK$2,$A18),'Výsledková listina'!$Q:$Q,0),1))</f>
      </c>
      <c r="AL18" s="4"/>
      <c r="AM18" s="24">
        <f t="shared" si="14"/>
      </c>
      <c r="AN18" s="39">
        <f t="shared" si="15"/>
      </c>
      <c r="AO18" s="42"/>
      <c r="AP18" s="43">
        <f>IF(ISNA(MATCH(CONCATENATE(AP$2,$A18),'Výsledková listina'!$Q:$Q,0)),"",INDEX('Výsledková listina'!$B:$B,MATCH(CONCATENATE(AP$2,$A18),'Výsledková listina'!$Q:$Q,0),1))</f>
      </c>
      <c r="AQ18" s="4"/>
      <c r="AR18" s="24">
        <f t="shared" si="16"/>
      </c>
      <c r="AS18" s="39">
        <f t="shared" si="17"/>
      </c>
      <c r="AT18" s="42"/>
      <c r="AU18" s="43">
        <f>IF(ISNA(MATCH(CONCATENATE(AU$2,$A18),'Výsledková listina'!$Q:$Q,0)),"",INDEX('Výsledková listina'!$B:$B,MATCH(CONCATENATE(AU$2,$A18),'Výsledková listina'!$Q:$Q,0),1))</f>
      </c>
      <c r="AV18" s="4"/>
      <c r="AW18" s="24">
        <f t="shared" si="18"/>
      </c>
      <c r="AX18" s="39">
        <f t="shared" si="19"/>
      </c>
      <c r="AY18" s="42"/>
      <c r="AZ18" s="43">
        <f>IF(ISNA(MATCH(CONCATENATE(AZ$2,$A18),'Výsledková listina'!$Q:$Q,0)),"",INDEX('Výsledková listina'!$B:$B,MATCH(CONCATENATE(AZ$2,$A18),'Výsledková listina'!$Q:$Q,0),1))</f>
      </c>
      <c r="BA18" s="4"/>
      <c r="BB18" s="24">
        <f t="shared" si="20"/>
      </c>
      <c r="BC18" s="39">
        <f t="shared" si="21"/>
      </c>
      <c r="BD18" s="42"/>
      <c r="BE18" s="43">
        <f>IF(ISNA(MATCH(CONCATENATE(BE$2,$A18),'Výsledková listina'!$Q:$Q,0)),"",INDEX('Výsledková listina'!$B:$B,MATCH(CONCATENATE(BE$2,$A18),'Výsledková listina'!$Q:$Q,0),1))</f>
      </c>
      <c r="BF18" s="4"/>
      <c r="BG18" s="24">
        <f t="shared" si="22"/>
      </c>
      <c r="BH18" s="39">
        <f t="shared" si="23"/>
      </c>
      <c r="BI18" s="42"/>
      <c r="BJ18" s="43">
        <f>IF(ISNA(MATCH(CONCATENATE(BJ$2,$A18),'Výsledková listina'!$Q:$Q,0)),"",INDEX('Výsledková listina'!$B:$B,MATCH(CONCATENATE(BJ$2,$A18),'Výsledková listina'!$Q:$Q,0),1))</f>
      </c>
      <c r="BK18" s="4"/>
      <c r="BL18" s="24">
        <f t="shared" si="24"/>
      </c>
      <c r="BM18" s="39">
        <f t="shared" si="25"/>
      </c>
      <c r="BN18" s="42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</row>
    <row r="19" spans="1:174" s="10" customFormat="1" ht="34.5" customHeight="1">
      <c r="A19" s="5">
        <v>16</v>
      </c>
      <c r="B19" s="43">
        <f>IF(ISNA(MATCH(CONCATENATE(B$2,$A19),'Výsledková listina'!$Q:$Q,0)),"",INDEX('Výsledková listina'!$B:$B,MATCH(CONCATENATE(B$2,$A19),'Výsledková listina'!$Q:$Q,0),1))</f>
      </c>
      <c r="C19" s="4"/>
      <c r="D19" s="24">
        <f t="shared" si="0"/>
      </c>
      <c r="E19" s="39">
        <f t="shared" si="1"/>
      </c>
      <c r="F19" s="42"/>
      <c r="G19" s="43">
        <f>IF(ISNA(MATCH(CONCATENATE(G$2,$A19),'Výsledková listina'!$Q:$Q,0)),"",INDEX('Výsledková listina'!$B:$B,MATCH(CONCATENATE(G$2,$A19),'Výsledková listina'!$Q:$Q,0),1))</f>
      </c>
      <c r="H19" s="4"/>
      <c r="I19" s="24">
        <f t="shared" si="2"/>
      </c>
      <c r="J19" s="39">
        <f t="shared" si="3"/>
      </c>
      <c r="K19" s="42"/>
      <c r="L19" s="43">
        <f>IF(ISNA(MATCH(CONCATENATE(L$2,$A19),'Výsledková listina'!$Q:$Q,0)),"",INDEX('Výsledková listina'!$B:$B,MATCH(CONCATENATE(L$2,$A19),'Výsledková listina'!$Q:$Q,0),1))</f>
      </c>
      <c r="M19" s="4"/>
      <c r="N19" s="24">
        <f t="shared" si="4"/>
      </c>
      <c r="O19" s="39">
        <f t="shared" si="5"/>
      </c>
      <c r="P19" s="42"/>
      <c r="Q19" s="43">
        <f>IF(ISNA(MATCH(CONCATENATE(Q$2,$A19),'Výsledková listina'!$Q:$Q,0)),"",INDEX('Výsledková listina'!$B:$B,MATCH(CONCATENATE(Q$2,$A19),'Výsledková listina'!$Q:$Q,0),1))</f>
      </c>
      <c r="R19" s="4"/>
      <c r="S19" s="24">
        <f t="shared" si="6"/>
      </c>
      <c r="T19" s="39">
        <f t="shared" si="7"/>
      </c>
      <c r="U19" s="42"/>
      <c r="V19" s="43">
        <f>IF(ISNA(MATCH(CONCATENATE(V$2,$A19),'Výsledková listina'!$Q:$Q,0)),"",INDEX('Výsledková listina'!$B:$B,MATCH(CONCATENATE(V$2,$A19),'Výsledková listina'!$Q:$Q,0),1))</f>
      </c>
      <c r="W19" s="4"/>
      <c r="X19" s="24">
        <f t="shared" si="8"/>
      </c>
      <c r="Y19" s="39">
        <f t="shared" si="9"/>
      </c>
      <c r="Z19" s="42"/>
      <c r="AA19" s="43">
        <f>IF(ISNA(MATCH(CONCATENATE(AA$2,$A19),'Výsledková listina'!$Q:$Q,0)),"",INDEX('Výsledková listina'!$B:$B,MATCH(CONCATENATE(AA$2,$A19),'Výsledková listina'!$Q:$Q,0),1))</f>
      </c>
      <c r="AB19" s="4"/>
      <c r="AC19" s="24">
        <f t="shared" si="10"/>
      </c>
      <c r="AD19" s="39">
        <f t="shared" si="11"/>
      </c>
      <c r="AE19" s="42"/>
      <c r="AF19" s="43">
        <f>IF(ISNA(MATCH(CONCATENATE(AF$2,$A19),'Výsledková listina'!$Q:$Q,0)),"",INDEX('Výsledková listina'!$B:$B,MATCH(CONCATENATE(AF$2,$A19),'Výsledková listina'!$Q:$Q,0),1))</f>
      </c>
      <c r="AG19" s="4"/>
      <c r="AH19" s="24">
        <f t="shared" si="12"/>
      </c>
      <c r="AI19" s="39">
        <f t="shared" si="13"/>
      </c>
      <c r="AJ19" s="42"/>
      <c r="AK19" s="43">
        <f>IF(ISNA(MATCH(CONCATENATE(AK$2,$A19),'Výsledková listina'!$Q:$Q,0)),"",INDEX('Výsledková listina'!$B:$B,MATCH(CONCATENATE(AK$2,$A19),'Výsledková listina'!$Q:$Q,0),1))</f>
      </c>
      <c r="AL19" s="4"/>
      <c r="AM19" s="24">
        <f t="shared" si="14"/>
      </c>
      <c r="AN19" s="39">
        <f t="shared" si="15"/>
      </c>
      <c r="AO19" s="42"/>
      <c r="AP19" s="43">
        <f>IF(ISNA(MATCH(CONCATENATE(AP$2,$A19),'Výsledková listina'!$Q:$Q,0)),"",INDEX('Výsledková listina'!$B:$B,MATCH(CONCATENATE(AP$2,$A19),'Výsledková listina'!$Q:$Q,0),1))</f>
      </c>
      <c r="AQ19" s="4"/>
      <c r="AR19" s="24">
        <f t="shared" si="16"/>
      </c>
      <c r="AS19" s="39">
        <f t="shared" si="17"/>
      </c>
      <c r="AT19" s="42"/>
      <c r="AU19" s="43">
        <f>IF(ISNA(MATCH(CONCATENATE(AU$2,$A19),'Výsledková listina'!$Q:$Q,0)),"",INDEX('Výsledková listina'!$B:$B,MATCH(CONCATENATE(AU$2,$A19),'Výsledková listina'!$Q:$Q,0),1))</f>
      </c>
      <c r="AV19" s="4"/>
      <c r="AW19" s="24">
        <f t="shared" si="18"/>
      </c>
      <c r="AX19" s="39">
        <f t="shared" si="19"/>
      </c>
      <c r="AY19" s="42"/>
      <c r="AZ19" s="43">
        <f>IF(ISNA(MATCH(CONCATENATE(AZ$2,$A19),'Výsledková listina'!$Q:$Q,0)),"",INDEX('Výsledková listina'!$B:$B,MATCH(CONCATENATE(AZ$2,$A19),'Výsledková listina'!$Q:$Q,0),1))</f>
      </c>
      <c r="BA19" s="4"/>
      <c r="BB19" s="24">
        <f t="shared" si="20"/>
      </c>
      <c r="BC19" s="39">
        <f t="shared" si="21"/>
      </c>
      <c r="BD19" s="42"/>
      <c r="BE19" s="43">
        <f>IF(ISNA(MATCH(CONCATENATE(BE$2,$A19),'Výsledková listina'!$Q:$Q,0)),"",INDEX('Výsledková listina'!$B:$B,MATCH(CONCATENATE(BE$2,$A19),'Výsledková listina'!$Q:$Q,0),1))</f>
      </c>
      <c r="BF19" s="4"/>
      <c r="BG19" s="24">
        <f t="shared" si="22"/>
      </c>
      <c r="BH19" s="39">
        <f t="shared" si="23"/>
      </c>
      <c r="BI19" s="42"/>
      <c r="BJ19" s="43">
        <f>IF(ISNA(MATCH(CONCATENATE(BJ$2,$A19),'Výsledková listina'!$Q:$Q,0)),"",INDEX('Výsledková listina'!$B:$B,MATCH(CONCATENATE(BJ$2,$A19),'Výsledková listina'!$Q:$Q,0),1))</f>
      </c>
      <c r="BK19" s="4"/>
      <c r="BL19" s="24">
        <f t="shared" si="24"/>
      </c>
      <c r="BM19" s="39">
        <f t="shared" si="25"/>
      </c>
      <c r="BN19" s="42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</row>
    <row r="20" spans="1:174" s="10" customFormat="1" ht="34.5" customHeight="1">
      <c r="A20" s="5">
        <v>17</v>
      </c>
      <c r="B20" s="43">
        <f>IF(ISNA(MATCH(CONCATENATE(B$2,$A20),'Výsledková listina'!$Q:$Q,0)),"",INDEX('Výsledková listina'!$B:$B,MATCH(CONCATENATE(B$2,$A20),'Výsledková listina'!$Q:$Q,0),1))</f>
      </c>
      <c r="C20" s="4"/>
      <c r="D20" s="24">
        <f t="shared" si="0"/>
      </c>
      <c r="E20" s="39">
        <f t="shared" si="1"/>
      </c>
      <c r="F20" s="42"/>
      <c r="G20" s="43">
        <f>IF(ISNA(MATCH(CONCATENATE(G$2,$A20),'Výsledková listina'!$Q:$Q,0)),"",INDEX('Výsledková listina'!$B:$B,MATCH(CONCATENATE(G$2,$A20),'Výsledková listina'!$Q:$Q,0),1))</f>
      </c>
      <c r="H20" s="4"/>
      <c r="I20" s="24">
        <f t="shared" si="2"/>
      </c>
      <c r="J20" s="39">
        <f t="shared" si="3"/>
      </c>
      <c r="K20" s="42"/>
      <c r="L20" s="43">
        <f>IF(ISNA(MATCH(CONCATENATE(L$2,$A20),'Výsledková listina'!$Q:$Q,0)),"",INDEX('Výsledková listina'!$B:$B,MATCH(CONCATENATE(L$2,$A20),'Výsledková listina'!$Q:$Q,0),1))</f>
      </c>
      <c r="M20" s="4"/>
      <c r="N20" s="24">
        <f t="shared" si="4"/>
      </c>
      <c r="O20" s="39">
        <f t="shared" si="5"/>
      </c>
      <c r="P20" s="42"/>
      <c r="Q20" s="43">
        <f>IF(ISNA(MATCH(CONCATENATE(Q$2,$A20),'Výsledková listina'!$Q:$Q,0)),"",INDEX('Výsledková listina'!$B:$B,MATCH(CONCATENATE(Q$2,$A20),'Výsledková listina'!$Q:$Q,0),1))</f>
      </c>
      <c r="R20" s="4"/>
      <c r="S20" s="24">
        <f t="shared" si="6"/>
      </c>
      <c r="T20" s="39">
        <f t="shared" si="7"/>
      </c>
      <c r="U20" s="42"/>
      <c r="V20" s="43">
        <f>IF(ISNA(MATCH(CONCATENATE(V$2,$A20),'Výsledková listina'!$Q:$Q,0)),"",INDEX('Výsledková listina'!$B:$B,MATCH(CONCATENATE(V$2,$A20),'Výsledková listina'!$Q:$Q,0),1))</f>
      </c>
      <c r="W20" s="4"/>
      <c r="X20" s="24">
        <f t="shared" si="8"/>
      </c>
      <c r="Y20" s="39">
        <f t="shared" si="9"/>
      </c>
      <c r="Z20" s="42"/>
      <c r="AA20" s="43">
        <f>IF(ISNA(MATCH(CONCATENATE(AA$2,$A20),'Výsledková listina'!$Q:$Q,0)),"",INDEX('Výsledková listina'!$B:$B,MATCH(CONCATENATE(AA$2,$A20),'Výsledková listina'!$Q:$Q,0),1))</f>
      </c>
      <c r="AB20" s="4"/>
      <c r="AC20" s="24">
        <f t="shared" si="10"/>
      </c>
      <c r="AD20" s="39">
        <f t="shared" si="11"/>
      </c>
      <c r="AE20" s="42"/>
      <c r="AF20" s="43">
        <f>IF(ISNA(MATCH(CONCATENATE(AF$2,$A20),'Výsledková listina'!$Q:$Q,0)),"",INDEX('Výsledková listina'!$B:$B,MATCH(CONCATENATE(AF$2,$A20),'Výsledková listina'!$Q:$Q,0),1))</f>
      </c>
      <c r="AG20" s="4"/>
      <c r="AH20" s="24">
        <f t="shared" si="12"/>
      </c>
      <c r="AI20" s="39">
        <f t="shared" si="13"/>
      </c>
      <c r="AJ20" s="42"/>
      <c r="AK20" s="43">
        <f>IF(ISNA(MATCH(CONCATENATE(AK$2,$A20),'Výsledková listina'!$Q:$Q,0)),"",INDEX('Výsledková listina'!$B:$B,MATCH(CONCATENATE(AK$2,$A20),'Výsledková listina'!$Q:$Q,0),1))</f>
      </c>
      <c r="AL20" s="4"/>
      <c r="AM20" s="24">
        <f t="shared" si="14"/>
      </c>
      <c r="AN20" s="39">
        <f t="shared" si="15"/>
      </c>
      <c r="AO20" s="42"/>
      <c r="AP20" s="43">
        <f>IF(ISNA(MATCH(CONCATENATE(AP$2,$A20),'Výsledková listina'!$Q:$Q,0)),"",INDEX('Výsledková listina'!$B:$B,MATCH(CONCATENATE(AP$2,$A20),'Výsledková listina'!$Q:$Q,0),1))</f>
      </c>
      <c r="AQ20" s="4"/>
      <c r="AR20" s="24">
        <f t="shared" si="16"/>
      </c>
      <c r="AS20" s="39">
        <f t="shared" si="17"/>
      </c>
      <c r="AT20" s="42"/>
      <c r="AU20" s="43">
        <f>IF(ISNA(MATCH(CONCATENATE(AU$2,$A20),'Výsledková listina'!$Q:$Q,0)),"",INDEX('Výsledková listina'!$B:$B,MATCH(CONCATENATE(AU$2,$A20),'Výsledková listina'!$Q:$Q,0),1))</f>
      </c>
      <c r="AV20" s="4"/>
      <c r="AW20" s="24">
        <f t="shared" si="18"/>
      </c>
      <c r="AX20" s="39">
        <f t="shared" si="19"/>
      </c>
      <c r="AY20" s="42"/>
      <c r="AZ20" s="43">
        <f>IF(ISNA(MATCH(CONCATENATE(AZ$2,$A20),'Výsledková listina'!$Q:$Q,0)),"",INDEX('Výsledková listina'!$B:$B,MATCH(CONCATENATE(AZ$2,$A20),'Výsledková listina'!$Q:$Q,0),1))</f>
      </c>
      <c r="BA20" s="4"/>
      <c r="BB20" s="24">
        <f t="shared" si="20"/>
      </c>
      <c r="BC20" s="39">
        <f t="shared" si="21"/>
      </c>
      <c r="BD20" s="42"/>
      <c r="BE20" s="43">
        <f>IF(ISNA(MATCH(CONCATENATE(BE$2,$A20),'Výsledková listina'!$Q:$Q,0)),"",INDEX('Výsledková listina'!$B:$B,MATCH(CONCATENATE(BE$2,$A20),'Výsledková listina'!$Q:$Q,0),1))</f>
      </c>
      <c r="BF20" s="4"/>
      <c r="BG20" s="24">
        <f t="shared" si="22"/>
      </c>
      <c r="BH20" s="39">
        <f t="shared" si="23"/>
      </c>
      <c r="BI20" s="42"/>
      <c r="BJ20" s="43">
        <f>IF(ISNA(MATCH(CONCATENATE(BJ$2,$A20),'Výsledková listina'!$Q:$Q,0)),"",INDEX('Výsledková listina'!$B:$B,MATCH(CONCATENATE(BJ$2,$A20),'Výsledková listina'!$Q:$Q,0),1))</f>
      </c>
      <c r="BK20" s="4"/>
      <c r="BL20" s="24">
        <f t="shared" si="24"/>
      </c>
      <c r="BM20" s="39">
        <f t="shared" si="25"/>
      </c>
      <c r="BN20" s="42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</row>
    <row r="21" spans="1:174" s="10" customFormat="1" ht="34.5" customHeight="1">
      <c r="A21" s="5">
        <v>18</v>
      </c>
      <c r="B21" s="43">
        <f>IF(ISNA(MATCH(CONCATENATE(B$2,$A21),'Výsledková listina'!$Q:$Q,0)),"",INDEX('Výsledková listina'!$B:$B,MATCH(CONCATENATE(B$2,$A21),'Výsledková listina'!$Q:$Q,0),1))</f>
      </c>
      <c r="C21" s="4"/>
      <c r="D21" s="24">
        <f t="shared" si="0"/>
      </c>
      <c r="E21" s="39">
        <f t="shared" si="1"/>
      </c>
      <c r="F21" s="42"/>
      <c r="G21" s="43">
        <f>IF(ISNA(MATCH(CONCATENATE(G$2,$A21),'Výsledková listina'!$Q:$Q,0)),"",INDEX('Výsledková listina'!$B:$B,MATCH(CONCATENATE(G$2,$A21),'Výsledková listina'!$Q:$Q,0),1))</f>
      </c>
      <c r="H21" s="4"/>
      <c r="I21" s="24">
        <f t="shared" si="2"/>
      </c>
      <c r="J21" s="39">
        <f t="shared" si="3"/>
      </c>
      <c r="K21" s="42"/>
      <c r="L21" s="43">
        <f>IF(ISNA(MATCH(CONCATENATE(L$2,$A21),'Výsledková listina'!$Q:$Q,0)),"",INDEX('Výsledková listina'!$B:$B,MATCH(CONCATENATE(L$2,$A21),'Výsledková listina'!$Q:$Q,0),1))</f>
      </c>
      <c r="M21" s="4"/>
      <c r="N21" s="24">
        <f t="shared" si="4"/>
      </c>
      <c r="O21" s="39">
        <f t="shared" si="5"/>
      </c>
      <c r="P21" s="42"/>
      <c r="Q21" s="43">
        <f>IF(ISNA(MATCH(CONCATENATE(Q$2,$A21),'Výsledková listina'!$Q:$Q,0)),"",INDEX('Výsledková listina'!$B:$B,MATCH(CONCATENATE(Q$2,$A21),'Výsledková listina'!$Q:$Q,0),1))</f>
      </c>
      <c r="R21" s="4"/>
      <c r="S21" s="24">
        <f t="shared" si="6"/>
      </c>
      <c r="T21" s="39">
        <f t="shared" si="7"/>
      </c>
      <c r="U21" s="42"/>
      <c r="V21" s="43">
        <f>IF(ISNA(MATCH(CONCATENATE(V$2,$A21),'Výsledková listina'!$Q:$Q,0)),"",INDEX('Výsledková listina'!$B:$B,MATCH(CONCATENATE(V$2,$A21),'Výsledková listina'!$Q:$Q,0),1))</f>
      </c>
      <c r="W21" s="4"/>
      <c r="X21" s="24">
        <f t="shared" si="8"/>
      </c>
      <c r="Y21" s="39">
        <f t="shared" si="9"/>
      </c>
      <c r="Z21" s="42"/>
      <c r="AA21" s="43">
        <f>IF(ISNA(MATCH(CONCATENATE(AA$2,$A21),'Výsledková listina'!$Q:$Q,0)),"",INDEX('Výsledková listina'!$B:$B,MATCH(CONCATENATE(AA$2,$A21),'Výsledková listina'!$Q:$Q,0),1))</f>
      </c>
      <c r="AB21" s="4"/>
      <c r="AC21" s="24">
        <f t="shared" si="10"/>
      </c>
      <c r="AD21" s="39">
        <f t="shared" si="11"/>
      </c>
      <c r="AE21" s="42"/>
      <c r="AF21" s="43">
        <f>IF(ISNA(MATCH(CONCATENATE(AF$2,$A21),'Výsledková listina'!$Q:$Q,0)),"",INDEX('Výsledková listina'!$B:$B,MATCH(CONCATENATE(AF$2,$A21),'Výsledková listina'!$Q:$Q,0),1))</f>
      </c>
      <c r="AG21" s="4"/>
      <c r="AH21" s="24">
        <f t="shared" si="12"/>
      </c>
      <c r="AI21" s="39">
        <f t="shared" si="13"/>
      </c>
      <c r="AJ21" s="42"/>
      <c r="AK21" s="43">
        <f>IF(ISNA(MATCH(CONCATENATE(AK$2,$A21),'Výsledková listina'!$Q:$Q,0)),"",INDEX('Výsledková listina'!$B:$B,MATCH(CONCATENATE(AK$2,$A21),'Výsledková listina'!$Q:$Q,0),1))</f>
      </c>
      <c r="AL21" s="4"/>
      <c r="AM21" s="24">
        <f t="shared" si="14"/>
      </c>
      <c r="AN21" s="39">
        <f t="shared" si="15"/>
      </c>
      <c r="AO21" s="42"/>
      <c r="AP21" s="43">
        <f>IF(ISNA(MATCH(CONCATENATE(AP$2,$A21),'Výsledková listina'!$Q:$Q,0)),"",INDEX('Výsledková listina'!$B:$B,MATCH(CONCATENATE(AP$2,$A21),'Výsledková listina'!$Q:$Q,0),1))</f>
      </c>
      <c r="AQ21" s="4"/>
      <c r="AR21" s="24">
        <f t="shared" si="16"/>
      </c>
      <c r="AS21" s="39">
        <f t="shared" si="17"/>
      </c>
      <c r="AT21" s="42"/>
      <c r="AU21" s="43">
        <f>IF(ISNA(MATCH(CONCATENATE(AU$2,$A21),'Výsledková listina'!$Q:$Q,0)),"",INDEX('Výsledková listina'!$B:$B,MATCH(CONCATENATE(AU$2,$A21),'Výsledková listina'!$Q:$Q,0),1))</f>
      </c>
      <c r="AV21" s="4"/>
      <c r="AW21" s="24">
        <f t="shared" si="18"/>
      </c>
      <c r="AX21" s="39">
        <f t="shared" si="19"/>
      </c>
      <c r="AY21" s="42"/>
      <c r="AZ21" s="43">
        <f>IF(ISNA(MATCH(CONCATENATE(AZ$2,$A21),'Výsledková listina'!$Q:$Q,0)),"",INDEX('Výsledková listina'!$B:$B,MATCH(CONCATENATE(AZ$2,$A21),'Výsledková listina'!$Q:$Q,0),1))</f>
      </c>
      <c r="BA21" s="4"/>
      <c r="BB21" s="24">
        <f t="shared" si="20"/>
      </c>
      <c r="BC21" s="39">
        <f t="shared" si="21"/>
      </c>
      <c r="BD21" s="42"/>
      <c r="BE21" s="43">
        <f>IF(ISNA(MATCH(CONCATENATE(BE$2,$A21),'Výsledková listina'!$Q:$Q,0)),"",INDEX('Výsledková listina'!$B:$B,MATCH(CONCATENATE(BE$2,$A21),'Výsledková listina'!$Q:$Q,0),1))</f>
      </c>
      <c r="BF21" s="4"/>
      <c r="BG21" s="24">
        <f t="shared" si="22"/>
      </c>
      <c r="BH21" s="39">
        <f t="shared" si="23"/>
      </c>
      <c r="BI21" s="42"/>
      <c r="BJ21" s="43">
        <f>IF(ISNA(MATCH(CONCATENATE(BJ$2,$A21),'Výsledková listina'!$Q:$Q,0)),"",INDEX('Výsledková listina'!$B:$B,MATCH(CONCATENATE(BJ$2,$A21),'Výsledková listina'!$Q:$Q,0),1))</f>
      </c>
      <c r="BK21" s="4"/>
      <c r="BL21" s="24">
        <f t="shared" si="24"/>
      </c>
      <c r="BM21" s="39">
        <f t="shared" si="25"/>
      </c>
      <c r="BN21" s="42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</row>
    <row r="22" spans="1:174" s="10" customFormat="1" ht="34.5" customHeight="1">
      <c r="A22" s="5">
        <v>19</v>
      </c>
      <c r="B22" s="43">
        <f>IF(ISNA(MATCH(CONCATENATE(B$2,$A22),'Výsledková listina'!$Q:$Q,0)),"",INDEX('Výsledková listina'!$B:$B,MATCH(CONCATENATE(B$2,$A22),'Výsledková listina'!$Q:$Q,0),1))</f>
      </c>
      <c r="C22" s="4"/>
      <c r="D22" s="24">
        <f t="shared" si="0"/>
      </c>
      <c r="E22" s="39">
        <f t="shared" si="1"/>
      </c>
      <c r="F22" s="42"/>
      <c r="G22" s="43">
        <f>IF(ISNA(MATCH(CONCATENATE(G$2,$A22),'Výsledková listina'!$Q:$Q,0)),"",INDEX('Výsledková listina'!$B:$B,MATCH(CONCATENATE(G$2,$A22),'Výsledková listina'!$Q:$Q,0),1))</f>
      </c>
      <c r="H22" s="4"/>
      <c r="I22" s="24">
        <f t="shared" si="2"/>
      </c>
      <c r="J22" s="39">
        <f t="shared" si="3"/>
      </c>
      <c r="K22" s="42"/>
      <c r="L22" s="43">
        <f>IF(ISNA(MATCH(CONCATENATE(L$2,$A22),'Výsledková listina'!$Q:$Q,0)),"",INDEX('Výsledková listina'!$B:$B,MATCH(CONCATENATE(L$2,$A22),'Výsledková listina'!$Q:$Q,0),1))</f>
      </c>
      <c r="M22" s="4"/>
      <c r="N22" s="24">
        <f t="shared" si="4"/>
      </c>
      <c r="O22" s="39">
        <f t="shared" si="5"/>
      </c>
      <c r="P22" s="42"/>
      <c r="Q22" s="43">
        <f>IF(ISNA(MATCH(CONCATENATE(Q$2,$A22),'Výsledková listina'!$Q:$Q,0)),"",INDEX('Výsledková listina'!$B:$B,MATCH(CONCATENATE(Q$2,$A22),'Výsledková listina'!$Q:$Q,0),1))</f>
      </c>
      <c r="R22" s="4"/>
      <c r="S22" s="24">
        <f t="shared" si="6"/>
      </c>
      <c r="T22" s="39">
        <f t="shared" si="7"/>
      </c>
      <c r="U22" s="42"/>
      <c r="V22" s="43">
        <f>IF(ISNA(MATCH(CONCATENATE(V$2,$A22),'Výsledková listina'!$Q:$Q,0)),"",INDEX('Výsledková listina'!$B:$B,MATCH(CONCATENATE(V$2,$A22),'Výsledková listina'!$Q:$Q,0),1))</f>
      </c>
      <c r="W22" s="4"/>
      <c r="X22" s="24">
        <f t="shared" si="8"/>
      </c>
      <c r="Y22" s="39">
        <f t="shared" si="9"/>
      </c>
      <c r="Z22" s="42"/>
      <c r="AA22" s="43">
        <f>IF(ISNA(MATCH(CONCATENATE(AA$2,$A22),'Výsledková listina'!$Q:$Q,0)),"",INDEX('Výsledková listina'!$B:$B,MATCH(CONCATENATE(AA$2,$A22),'Výsledková listina'!$Q:$Q,0),1))</f>
      </c>
      <c r="AB22" s="4"/>
      <c r="AC22" s="24">
        <f t="shared" si="10"/>
      </c>
      <c r="AD22" s="39">
        <f t="shared" si="11"/>
      </c>
      <c r="AE22" s="42"/>
      <c r="AF22" s="43">
        <f>IF(ISNA(MATCH(CONCATENATE(AF$2,$A22),'Výsledková listina'!$Q:$Q,0)),"",INDEX('Výsledková listina'!$B:$B,MATCH(CONCATENATE(AF$2,$A22),'Výsledková listina'!$Q:$Q,0),1))</f>
      </c>
      <c r="AG22" s="4"/>
      <c r="AH22" s="24">
        <f t="shared" si="12"/>
      </c>
      <c r="AI22" s="39">
        <f t="shared" si="13"/>
      </c>
      <c r="AJ22" s="42"/>
      <c r="AK22" s="43">
        <f>IF(ISNA(MATCH(CONCATENATE(AK$2,$A22),'Výsledková listina'!$Q:$Q,0)),"",INDEX('Výsledková listina'!$B:$B,MATCH(CONCATENATE(AK$2,$A22),'Výsledková listina'!$Q:$Q,0),1))</f>
      </c>
      <c r="AL22" s="4"/>
      <c r="AM22" s="24">
        <f t="shared" si="14"/>
      </c>
      <c r="AN22" s="39">
        <f t="shared" si="15"/>
      </c>
      <c r="AO22" s="42"/>
      <c r="AP22" s="43">
        <f>IF(ISNA(MATCH(CONCATENATE(AP$2,$A22),'Výsledková listina'!$Q:$Q,0)),"",INDEX('Výsledková listina'!$B:$B,MATCH(CONCATENATE(AP$2,$A22),'Výsledková listina'!$Q:$Q,0),1))</f>
      </c>
      <c r="AQ22" s="4"/>
      <c r="AR22" s="24">
        <f t="shared" si="16"/>
      </c>
      <c r="AS22" s="39">
        <f t="shared" si="17"/>
      </c>
      <c r="AT22" s="42"/>
      <c r="AU22" s="43">
        <f>IF(ISNA(MATCH(CONCATENATE(AU$2,$A22),'Výsledková listina'!$Q:$Q,0)),"",INDEX('Výsledková listina'!$B:$B,MATCH(CONCATENATE(AU$2,$A22),'Výsledková listina'!$Q:$Q,0),1))</f>
      </c>
      <c r="AV22" s="4"/>
      <c r="AW22" s="24">
        <f t="shared" si="18"/>
      </c>
      <c r="AX22" s="39">
        <f t="shared" si="19"/>
      </c>
      <c r="AY22" s="42"/>
      <c r="AZ22" s="43">
        <f>IF(ISNA(MATCH(CONCATENATE(AZ$2,$A22),'Výsledková listina'!$Q:$Q,0)),"",INDEX('Výsledková listina'!$B:$B,MATCH(CONCATENATE(AZ$2,$A22),'Výsledková listina'!$Q:$Q,0),1))</f>
      </c>
      <c r="BA22" s="4"/>
      <c r="BB22" s="24">
        <f t="shared" si="20"/>
      </c>
      <c r="BC22" s="39">
        <f t="shared" si="21"/>
      </c>
      <c r="BD22" s="42"/>
      <c r="BE22" s="43">
        <f>IF(ISNA(MATCH(CONCATENATE(BE$2,$A22),'Výsledková listina'!$Q:$Q,0)),"",INDEX('Výsledková listina'!$B:$B,MATCH(CONCATENATE(BE$2,$A22),'Výsledková listina'!$Q:$Q,0),1))</f>
      </c>
      <c r="BF22" s="4"/>
      <c r="BG22" s="24">
        <f t="shared" si="22"/>
      </c>
      <c r="BH22" s="39">
        <f t="shared" si="23"/>
      </c>
      <c r="BI22" s="42"/>
      <c r="BJ22" s="43">
        <f>IF(ISNA(MATCH(CONCATENATE(BJ$2,$A22),'Výsledková listina'!$Q:$Q,0)),"",INDEX('Výsledková listina'!$B:$B,MATCH(CONCATENATE(BJ$2,$A22),'Výsledková listina'!$Q:$Q,0),1))</f>
      </c>
      <c r="BK22" s="4"/>
      <c r="BL22" s="24">
        <f t="shared" si="24"/>
      </c>
      <c r="BM22" s="39">
        <f t="shared" si="25"/>
      </c>
      <c r="BN22" s="42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</row>
    <row r="23" spans="1:174" s="10" customFormat="1" ht="34.5" customHeight="1">
      <c r="A23" s="5">
        <v>20</v>
      </c>
      <c r="B23" s="43">
        <f>IF(ISNA(MATCH(CONCATENATE(B$2,$A23),'Výsledková listina'!$Q:$Q,0)),"",INDEX('Výsledková listina'!$B:$B,MATCH(CONCATENATE(B$2,$A23),'Výsledková listina'!$Q:$Q,0),1))</f>
      </c>
      <c r="C23" s="4"/>
      <c r="D23" s="24">
        <f t="shared" si="0"/>
      </c>
      <c r="E23" s="39">
        <f t="shared" si="1"/>
      </c>
      <c r="F23" s="42"/>
      <c r="G23" s="43">
        <f>IF(ISNA(MATCH(CONCATENATE(G$2,$A23),'Výsledková listina'!$Q:$Q,0)),"",INDEX('Výsledková listina'!$B:$B,MATCH(CONCATENATE(G$2,$A23),'Výsledková listina'!$Q:$Q,0),1))</f>
      </c>
      <c r="H23" s="4"/>
      <c r="I23" s="24">
        <f t="shared" si="2"/>
      </c>
      <c r="J23" s="39">
        <f t="shared" si="3"/>
      </c>
      <c r="K23" s="42"/>
      <c r="L23" s="43">
        <f>IF(ISNA(MATCH(CONCATENATE(L$2,$A23),'Výsledková listina'!$Q:$Q,0)),"",INDEX('Výsledková listina'!$B:$B,MATCH(CONCATENATE(L$2,$A23),'Výsledková listina'!$Q:$Q,0),1))</f>
      </c>
      <c r="M23" s="4"/>
      <c r="N23" s="24">
        <f t="shared" si="4"/>
      </c>
      <c r="O23" s="39">
        <f t="shared" si="5"/>
      </c>
      <c r="P23" s="42"/>
      <c r="Q23" s="43">
        <f>IF(ISNA(MATCH(CONCATENATE(Q$2,$A23),'Výsledková listina'!$Q:$Q,0)),"",INDEX('Výsledková listina'!$B:$B,MATCH(CONCATENATE(Q$2,$A23),'Výsledková listina'!$Q:$Q,0),1))</f>
      </c>
      <c r="R23" s="4"/>
      <c r="S23" s="24">
        <f t="shared" si="6"/>
      </c>
      <c r="T23" s="39">
        <f t="shared" si="7"/>
      </c>
      <c r="U23" s="42"/>
      <c r="V23" s="43">
        <f>IF(ISNA(MATCH(CONCATENATE(V$2,$A23),'Výsledková listina'!$Q:$Q,0)),"",INDEX('Výsledková listina'!$B:$B,MATCH(CONCATENATE(V$2,$A23),'Výsledková listina'!$Q:$Q,0),1))</f>
      </c>
      <c r="W23" s="4"/>
      <c r="X23" s="24">
        <f t="shared" si="8"/>
      </c>
      <c r="Y23" s="39">
        <f t="shared" si="9"/>
      </c>
      <c r="Z23" s="42"/>
      <c r="AA23" s="43">
        <f>IF(ISNA(MATCH(CONCATENATE(AA$2,$A23),'Výsledková listina'!$Q:$Q,0)),"",INDEX('Výsledková listina'!$B:$B,MATCH(CONCATENATE(AA$2,$A23),'Výsledková listina'!$Q:$Q,0),1))</f>
      </c>
      <c r="AB23" s="4"/>
      <c r="AC23" s="24">
        <f t="shared" si="10"/>
      </c>
      <c r="AD23" s="39">
        <f t="shared" si="11"/>
      </c>
      <c r="AE23" s="42"/>
      <c r="AF23" s="43">
        <f>IF(ISNA(MATCH(CONCATENATE(AF$2,$A23),'Výsledková listina'!$Q:$Q,0)),"",INDEX('Výsledková listina'!$B:$B,MATCH(CONCATENATE(AF$2,$A23),'Výsledková listina'!$Q:$Q,0),1))</f>
      </c>
      <c r="AG23" s="4"/>
      <c r="AH23" s="24">
        <f t="shared" si="12"/>
      </c>
      <c r="AI23" s="39">
        <f t="shared" si="13"/>
      </c>
      <c r="AJ23" s="42"/>
      <c r="AK23" s="43">
        <f>IF(ISNA(MATCH(CONCATENATE(AK$2,$A23),'Výsledková listina'!$Q:$Q,0)),"",INDEX('Výsledková listina'!$B:$B,MATCH(CONCATENATE(AK$2,$A23),'Výsledková listina'!$Q:$Q,0),1))</f>
      </c>
      <c r="AL23" s="4"/>
      <c r="AM23" s="24">
        <f t="shared" si="14"/>
      </c>
      <c r="AN23" s="39">
        <f t="shared" si="15"/>
      </c>
      <c r="AO23" s="42"/>
      <c r="AP23" s="43">
        <f>IF(ISNA(MATCH(CONCATENATE(AP$2,$A23),'Výsledková listina'!$Q:$Q,0)),"",INDEX('Výsledková listina'!$B:$B,MATCH(CONCATENATE(AP$2,$A23),'Výsledková listina'!$Q:$Q,0),1))</f>
      </c>
      <c r="AQ23" s="4"/>
      <c r="AR23" s="24">
        <f t="shared" si="16"/>
      </c>
      <c r="AS23" s="39">
        <f t="shared" si="17"/>
      </c>
      <c r="AT23" s="42"/>
      <c r="AU23" s="43">
        <f>IF(ISNA(MATCH(CONCATENATE(AU$2,$A23),'Výsledková listina'!$Q:$Q,0)),"",INDEX('Výsledková listina'!$B:$B,MATCH(CONCATENATE(AU$2,$A23),'Výsledková listina'!$Q:$Q,0),1))</f>
      </c>
      <c r="AV23" s="4"/>
      <c r="AW23" s="24">
        <f t="shared" si="18"/>
      </c>
      <c r="AX23" s="39">
        <f t="shared" si="19"/>
      </c>
      <c r="AY23" s="42"/>
      <c r="AZ23" s="43">
        <f>IF(ISNA(MATCH(CONCATENATE(AZ$2,$A23),'Výsledková listina'!$Q:$Q,0)),"",INDEX('Výsledková listina'!$B:$B,MATCH(CONCATENATE(AZ$2,$A23),'Výsledková listina'!$Q:$Q,0),1))</f>
      </c>
      <c r="BA23" s="4"/>
      <c r="BB23" s="24">
        <f t="shared" si="20"/>
      </c>
      <c r="BC23" s="39">
        <f t="shared" si="21"/>
      </c>
      <c r="BD23" s="42"/>
      <c r="BE23" s="43">
        <f>IF(ISNA(MATCH(CONCATENATE(BE$2,$A23),'Výsledková listina'!$Q:$Q,0)),"",INDEX('Výsledková listina'!$B:$B,MATCH(CONCATENATE(BE$2,$A23),'Výsledková listina'!$Q:$Q,0),1))</f>
      </c>
      <c r="BF23" s="4"/>
      <c r="BG23" s="24">
        <f t="shared" si="22"/>
      </c>
      <c r="BH23" s="39">
        <f t="shared" si="23"/>
      </c>
      <c r="BI23" s="42"/>
      <c r="BJ23" s="43">
        <f>IF(ISNA(MATCH(CONCATENATE(BJ$2,$A23),'Výsledková listina'!$Q:$Q,0)),"",INDEX('Výsledková listina'!$B:$B,MATCH(CONCATENATE(BJ$2,$A23),'Výsledková listina'!$Q:$Q,0),1))</f>
      </c>
      <c r="BK23" s="4"/>
      <c r="BL23" s="24">
        <f t="shared" si="24"/>
      </c>
      <c r="BM23" s="39">
        <f t="shared" si="25"/>
      </c>
      <c r="BN23" s="42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</row>
    <row r="24" spans="1:174" s="10" customFormat="1" ht="34.5" customHeight="1">
      <c r="A24" s="5">
        <v>21</v>
      </c>
      <c r="B24" s="43">
        <f>IF(ISNA(MATCH(CONCATENATE(B$2,$A24),'Výsledková listina'!$Q:$Q,0)),"",INDEX('Výsledková listina'!$B:$B,MATCH(CONCATENATE(B$2,$A24),'Výsledková listina'!$Q:$Q,0),1))</f>
      </c>
      <c r="C24" s="4"/>
      <c r="D24" s="24">
        <f t="shared" si="0"/>
      </c>
      <c r="E24" s="39">
        <f t="shared" si="1"/>
      </c>
      <c r="F24" s="42"/>
      <c r="G24" s="43">
        <f>IF(ISNA(MATCH(CONCATENATE(G$2,$A24),'Výsledková listina'!$Q:$Q,0)),"",INDEX('Výsledková listina'!$B:$B,MATCH(CONCATENATE(G$2,$A24),'Výsledková listina'!$Q:$Q,0),1))</f>
      </c>
      <c r="H24" s="4"/>
      <c r="I24" s="24">
        <f t="shared" si="2"/>
      </c>
      <c r="J24" s="39">
        <f t="shared" si="3"/>
      </c>
      <c r="K24" s="42"/>
      <c r="L24" s="43">
        <f>IF(ISNA(MATCH(CONCATENATE(L$2,$A24),'Výsledková listina'!$Q:$Q,0)),"",INDEX('Výsledková listina'!$B:$B,MATCH(CONCATENATE(L$2,$A24),'Výsledková listina'!$Q:$Q,0),1))</f>
      </c>
      <c r="M24" s="4"/>
      <c r="N24" s="24">
        <f t="shared" si="4"/>
      </c>
      <c r="O24" s="39">
        <f t="shared" si="5"/>
      </c>
      <c r="P24" s="42"/>
      <c r="Q24" s="43">
        <f>IF(ISNA(MATCH(CONCATENATE(Q$2,$A24),'Výsledková listina'!$Q:$Q,0)),"",INDEX('Výsledková listina'!$B:$B,MATCH(CONCATENATE(Q$2,$A24),'Výsledková listina'!$Q:$Q,0),1))</f>
      </c>
      <c r="R24" s="4"/>
      <c r="S24" s="24">
        <f t="shared" si="6"/>
      </c>
      <c r="T24" s="39">
        <f t="shared" si="7"/>
      </c>
      <c r="U24" s="42"/>
      <c r="V24" s="43">
        <f>IF(ISNA(MATCH(CONCATENATE(V$2,$A24),'Výsledková listina'!$Q:$Q,0)),"",INDEX('Výsledková listina'!$B:$B,MATCH(CONCATENATE(V$2,$A24),'Výsledková listina'!$Q:$Q,0),1))</f>
      </c>
      <c r="W24" s="4"/>
      <c r="X24" s="24">
        <f t="shared" si="8"/>
      </c>
      <c r="Y24" s="39">
        <f t="shared" si="9"/>
      </c>
      <c r="Z24" s="42"/>
      <c r="AA24" s="43">
        <f>IF(ISNA(MATCH(CONCATENATE(AA$2,$A24),'Výsledková listina'!$Q:$Q,0)),"",INDEX('Výsledková listina'!$B:$B,MATCH(CONCATENATE(AA$2,$A24),'Výsledková listina'!$Q:$Q,0),1))</f>
      </c>
      <c r="AB24" s="4"/>
      <c r="AC24" s="24">
        <f t="shared" si="10"/>
      </c>
      <c r="AD24" s="39">
        <f t="shared" si="11"/>
      </c>
      <c r="AE24" s="42"/>
      <c r="AF24" s="43">
        <f>IF(ISNA(MATCH(CONCATENATE(AF$2,$A24),'Výsledková listina'!$Q:$Q,0)),"",INDEX('Výsledková listina'!$B:$B,MATCH(CONCATENATE(AF$2,$A24),'Výsledková listina'!$Q:$Q,0),1))</f>
      </c>
      <c r="AG24" s="4"/>
      <c r="AH24" s="24">
        <f t="shared" si="12"/>
      </c>
      <c r="AI24" s="39">
        <f t="shared" si="13"/>
      </c>
      <c r="AJ24" s="42"/>
      <c r="AK24" s="43">
        <f>IF(ISNA(MATCH(CONCATENATE(AK$2,$A24),'Výsledková listina'!$Q:$Q,0)),"",INDEX('Výsledková listina'!$B:$B,MATCH(CONCATENATE(AK$2,$A24),'Výsledková listina'!$Q:$Q,0),1))</f>
      </c>
      <c r="AL24" s="4"/>
      <c r="AM24" s="24">
        <f t="shared" si="14"/>
      </c>
      <c r="AN24" s="39">
        <f t="shared" si="15"/>
      </c>
      <c r="AO24" s="42"/>
      <c r="AP24" s="43">
        <f>IF(ISNA(MATCH(CONCATENATE(AP$2,$A24),'Výsledková listina'!$Q:$Q,0)),"",INDEX('Výsledková listina'!$B:$B,MATCH(CONCATENATE(AP$2,$A24),'Výsledková listina'!$Q:$Q,0),1))</f>
      </c>
      <c r="AQ24" s="4"/>
      <c r="AR24" s="24">
        <f t="shared" si="16"/>
      </c>
      <c r="AS24" s="39">
        <f t="shared" si="17"/>
      </c>
      <c r="AT24" s="42"/>
      <c r="AU24" s="43">
        <f>IF(ISNA(MATCH(CONCATENATE(AU$2,$A24),'Výsledková listina'!$Q:$Q,0)),"",INDEX('Výsledková listina'!$B:$B,MATCH(CONCATENATE(AU$2,$A24),'Výsledková listina'!$Q:$Q,0),1))</f>
      </c>
      <c r="AV24" s="4"/>
      <c r="AW24" s="24">
        <f t="shared" si="18"/>
      </c>
      <c r="AX24" s="39">
        <f t="shared" si="19"/>
      </c>
      <c r="AY24" s="42"/>
      <c r="AZ24" s="43">
        <f>IF(ISNA(MATCH(CONCATENATE(AZ$2,$A24),'Výsledková listina'!$Q:$Q,0)),"",INDEX('Výsledková listina'!$B:$B,MATCH(CONCATENATE(AZ$2,$A24),'Výsledková listina'!$Q:$Q,0),1))</f>
      </c>
      <c r="BA24" s="4"/>
      <c r="BB24" s="24">
        <f t="shared" si="20"/>
      </c>
      <c r="BC24" s="39">
        <f t="shared" si="21"/>
      </c>
      <c r="BD24" s="42"/>
      <c r="BE24" s="43">
        <f>IF(ISNA(MATCH(CONCATENATE(BE$2,$A24),'Výsledková listina'!$Q:$Q,0)),"",INDEX('Výsledková listina'!$B:$B,MATCH(CONCATENATE(BE$2,$A24),'Výsledková listina'!$Q:$Q,0),1))</f>
      </c>
      <c r="BF24" s="4"/>
      <c r="BG24" s="24">
        <f t="shared" si="22"/>
      </c>
      <c r="BH24" s="39">
        <f t="shared" si="23"/>
      </c>
      <c r="BI24" s="42"/>
      <c r="BJ24" s="43">
        <f>IF(ISNA(MATCH(CONCATENATE(BJ$2,$A24),'Výsledková listina'!$Q:$Q,0)),"",INDEX('Výsledková listina'!$B:$B,MATCH(CONCATENATE(BJ$2,$A24),'Výsledková listina'!$Q:$Q,0),1))</f>
      </c>
      <c r="BK24" s="4"/>
      <c r="BL24" s="24">
        <f t="shared" si="24"/>
      </c>
      <c r="BM24" s="39">
        <f t="shared" si="25"/>
      </c>
      <c r="BN24" s="42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</row>
    <row r="25" spans="1:174" s="10" customFormat="1" ht="34.5" customHeight="1">
      <c r="A25" s="5">
        <v>22</v>
      </c>
      <c r="B25" s="43">
        <f>IF(ISNA(MATCH(CONCATENATE(B$2,$A25),'Výsledková listina'!$Q:$Q,0)),"",INDEX('Výsledková listina'!$B:$B,MATCH(CONCATENATE(B$2,$A25),'Výsledková listina'!$Q:$Q,0),1))</f>
      </c>
      <c r="C25" s="4"/>
      <c r="D25" s="24">
        <f t="shared" si="0"/>
      </c>
      <c r="E25" s="39">
        <f t="shared" si="1"/>
      </c>
      <c r="F25" s="42"/>
      <c r="G25" s="43">
        <f>IF(ISNA(MATCH(CONCATENATE(G$2,$A25),'Výsledková listina'!$Q:$Q,0)),"",INDEX('Výsledková listina'!$B:$B,MATCH(CONCATENATE(G$2,$A25),'Výsledková listina'!$Q:$Q,0),1))</f>
      </c>
      <c r="H25" s="4"/>
      <c r="I25" s="24">
        <f t="shared" si="2"/>
      </c>
      <c r="J25" s="39">
        <f t="shared" si="3"/>
      </c>
      <c r="K25" s="42"/>
      <c r="L25" s="43">
        <f>IF(ISNA(MATCH(CONCATENATE(L$2,$A25),'Výsledková listina'!$Q:$Q,0)),"",INDEX('Výsledková listina'!$B:$B,MATCH(CONCATENATE(L$2,$A25),'Výsledková listina'!$Q:$Q,0),1))</f>
      </c>
      <c r="M25" s="4"/>
      <c r="N25" s="24">
        <f t="shared" si="4"/>
      </c>
      <c r="O25" s="39">
        <f t="shared" si="5"/>
      </c>
      <c r="P25" s="42"/>
      <c r="Q25" s="43">
        <f>IF(ISNA(MATCH(CONCATENATE(Q$2,$A25),'Výsledková listina'!$Q:$Q,0)),"",INDEX('Výsledková listina'!$B:$B,MATCH(CONCATENATE(Q$2,$A25),'Výsledková listina'!$Q:$Q,0),1))</f>
      </c>
      <c r="R25" s="4"/>
      <c r="S25" s="24">
        <f t="shared" si="6"/>
      </c>
      <c r="T25" s="39">
        <f t="shared" si="7"/>
      </c>
      <c r="U25" s="42"/>
      <c r="V25" s="43">
        <f>IF(ISNA(MATCH(CONCATENATE(V$2,$A25),'Výsledková listina'!$Q:$Q,0)),"",INDEX('Výsledková listina'!$B:$B,MATCH(CONCATENATE(V$2,$A25),'Výsledková listina'!$Q:$Q,0),1))</f>
      </c>
      <c r="W25" s="4"/>
      <c r="X25" s="24">
        <f t="shared" si="8"/>
      </c>
      <c r="Y25" s="39">
        <f t="shared" si="9"/>
      </c>
      <c r="Z25" s="42"/>
      <c r="AA25" s="43">
        <f>IF(ISNA(MATCH(CONCATENATE(AA$2,$A25),'Výsledková listina'!$Q:$Q,0)),"",INDEX('Výsledková listina'!$B:$B,MATCH(CONCATENATE(AA$2,$A25),'Výsledková listina'!$Q:$Q,0),1))</f>
      </c>
      <c r="AB25" s="4"/>
      <c r="AC25" s="24">
        <f t="shared" si="10"/>
      </c>
      <c r="AD25" s="39">
        <f t="shared" si="11"/>
      </c>
      <c r="AE25" s="42"/>
      <c r="AF25" s="43">
        <f>IF(ISNA(MATCH(CONCATENATE(AF$2,$A25),'Výsledková listina'!$Q:$Q,0)),"",INDEX('Výsledková listina'!$B:$B,MATCH(CONCATENATE(AF$2,$A25),'Výsledková listina'!$Q:$Q,0),1))</f>
      </c>
      <c r="AG25" s="4"/>
      <c r="AH25" s="24">
        <f t="shared" si="12"/>
      </c>
      <c r="AI25" s="39">
        <f t="shared" si="13"/>
      </c>
      <c r="AJ25" s="42"/>
      <c r="AK25" s="43">
        <f>IF(ISNA(MATCH(CONCATENATE(AK$2,$A25),'Výsledková listina'!$Q:$Q,0)),"",INDEX('Výsledková listina'!$B:$B,MATCH(CONCATENATE(AK$2,$A25),'Výsledková listina'!$Q:$Q,0),1))</f>
      </c>
      <c r="AL25" s="4"/>
      <c r="AM25" s="24">
        <f t="shared" si="14"/>
      </c>
      <c r="AN25" s="39">
        <f t="shared" si="15"/>
      </c>
      <c r="AO25" s="42"/>
      <c r="AP25" s="43">
        <f>IF(ISNA(MATCH(CONCATENATE(AP$2,$A25),'Výsledková listina'!$Q:$Q,0)),"",INDEX('Výsledková listina'!$B:$B,MATCH(CONCATENATE(AP$2,$A25),'Výsledková listina'!$Q:$Q,0),1))</f>
      </c>
      <c r="AQ25" s="4"/>
      <c r="AR25" s="24">
        <f t="shared" si="16"/>
      </c>
      <c r="AS25" s="39">
        <f t="shared" si="17"/>
      </c>
      <c r="AT25" s="42"/>
      <c r="AU25" s="43">
        <f>IF(ISNA(MATCH(CONCATENATE(AU$2,$A25),'Výsledková listina'!$Q:$Q,0)),"",INDEX('Výsledková listina'!$B:$B,MATCH(CONCATENATE(AU$2,$A25),'Výsledková listina'!$Q:$Q,0),1))</f>
      </c>
      <c r="AV25" s="4"/>
      <c r="AW25" s="24">
        <f t="shared" si="18"/>
      </c>
      <c r="AX25" s="39">
        <f t="shared" si="19"/>
      </c>
      <c r="AY25" s="42"/>
      <c r="AZ25" s="43">
        <f>IF(ISNA(MATCH(CONCATENATE(AZ$2,$A25),'Výsledková listina'!$Q:$Q,0)),"",INDEX('Výsledková listina'!$B:$B,MATCH(CONCATENATE(AZ$2,$A25),'Výsledková listina'!$Q:$Q,0),1))</f>
      </c>
      <c r="BA25" s="4"/>
      <c r="BB25" s="24">
        <f t="shared" si="20"/>
      </c>
      <c r="BC25" s="39">
        <f t="shared" si="21"/>
      </c>
      <c r="BD25" s="42"/>
      <c r="BE25" s="43">
        <f>IF(ISNA(MATCH(CONCATENATE(BE$2,$A25),'Výsledková listina'!$Q:$Q,0)),"",INDEX('Výsledková listina'!$B:$B,MATCH(CONCATENATE(BE$2,$A25),'Výsledková listina'!$Q:$Q,0),1))</f>
      </c>
      <c r="BF25" s="4"/>
      <c r="BG25" s="24">
        <f t="shared" si="22"/>
      </c>
      <c r="BH25" s="39">
        <f t="shared" si="23"/>
      </c>
      <c r="BI25" s="42"/>
      <c r="BJ25" s="43">
        <f>IF(ISNA(MATCH(CONCATENATE(BJ$2,$A25),'Výsledková listina'!$Q:$Q,0)),"",INDEX('Výsledková listina'!$B:$B,MATCH(CONCATENATE(BJ$2,$A25),'Výsledková listina'!$Q:$Q,0),1))</f>
      </c>
      <c r="BK25" s="4"/>
      <c r="BL25" s="24">
        <f t="shared" si="24"/>
      </c>
      <c r="BM25" s="39">
        <f t="shared" si="25"/>
      </c>
      <c r="BN25" s="42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</row>
    <row r="26" spans="1:174" s="10" customFormat="1" ht="34.5" customHeight="1">
      <c r="A26" s="5">
        <v>23</v>
      </c>
      <c r="B26" s="43">
        <f>IF(ISNA(MATCH(CONCATENATE(B$2,$A26),'Výsledková listina'!$Q:$Q,0)),"",INDEX('Výsledková listina'!$B:$B,MATCH(CONCATENATE(B$2,$A26),'Výsledková listina'!$Q:$Q,0),1))</f>
      </c>
      <c r="C26" s="4"/>
      <c r="D26" s="24">
        <f t="shared" si="0"/>
      </c>
      <c r="E26" s="39">
        <f t="shared" si="1"/>
      </c>
      <c r="F26" s="42"/>
      <c r="G26" s="43">
        <f>IF(ISNA(MATCH(CONCATENATE(G$2,$A26),'Výsledková listina'!$Q:$Q,0)),"",INDEX('Výsledková listina'!$B:$B,MATCH(CONCATENATE(G$2,$A26),'Výsledková listina'!$Q:$Q,0),1))</f>
      </c>
      <c r="H26" s="4"/>
      <c r="I26" s="24">
        <f t="shared" si="2"/>
      </c>
      <c r="J26" s="39">
        <f t="shared" si="3"/>
      </c>
      <c r="K26" s="42"/>
      <c r="L26" s="43">
        <f>IF(ISNA(MATCH(CONCATENATE(L$2,$A26),'Výsledková listina'!$Q:$Q,0)),"",INDEX('Výsledková listina'!$B:$B,MATCH(CONCATENATE(L$2,$A26),'Výsledková listina'!$Q:$Q,0),1))</f>
      </c>
      <c r="M26" s="4"/>
      <c r="N26" s="24">
        <f t="shared" si="4"/>
      </c>
      <c r="O26" s="39">
        <f t="shared" si="5"/>
      </c>
      <c r="P26" s="42"/>
      <c r="Q26" s="43">
        <f>IF(ISNA(MATCH(CONCATENATE(Q$2,$A26),'Výsledková listina'!$Q:$Q,0)),"",INDEX('Výsledková listina'!$B:$B,MATCH(CONCATENATE(Q$2,$A26),'Výsledková listina'!$Q:$Q,0),1))</f>
      </c>
      <c r="R26" s="4"/>
      <c r="S26" s="24">
        <f t="shared" si="6"/>
      </c>
      <c r="T26" s="39">
        <f t="shared" si="7"/>
      </c>
      <c r="U26" s="42"/>
      <c r="V26" s="43">
        <f>IF(ISNA(MATCH(CONCATENATE(V$2,$A26),'Výsledková listina'!$Q:$Q,0)),"",INDEX('Výsledková listina'!$B:$B,MATCH(CONCATENATE(V$2,$A26),'Výsledková listina'!$Q:$Q,0),1))</f>
      </c>
      <c r="W26" s="4"/>
      <c r="X26" s="24">
        <f t="shared" si="8"/>
      </c>
      <c r="Y26" s="39">
        <f t="shared" si="9"/>
      </c>
      <c r="Z26" s="42"/>
      <c r="AA26" s="43">
        <f>IF(ISNA(MATCH(CONCATENATE(AA$2,$A26),'Výsledková listina'!$Q:$Q,0)),"",INDEX('Výsledková listina'!$B:$B,MATCH(CONCATENATE(AA$2,$A26),'Výsledková listina'!$Q:$Q,0),1))</f>
      </c>
      <c r="AB26" s="4"/>
      <c r="AC26" s="24">
        <f t="shared" si="10"/>
      </c>
      <c r="AD26" s="39">
        <f t="shared" si="11"/>
      </c>
      <c r="AE26" s="42"/>
      <c r="AF26" s="43">
        <f>IF(ISNA(MATCH(CONCATENATE(AF$2,$A26),'Výsledková listina'!$Q:$Q,0)),"",INDEX('Výsledková listina'!$B:$B,MATCH(CONCATENATE(AF$2,$A26),'Výsledková listina'!$Q:$Q,0),1))</f>
      </c>
      <c r="AG26" s="4"/>
      <c r="AH26" s="24">
        <f t="shared" si="12"/>
      </c>
      <c r="AI26" s="39">
        <f t="shared" si="13"/>
      </c>
      <c r="AJ26" s="42"/>
      <c r="AK26" s="43">
        <f>IF(ISNA(MATCH(CONCATENATE(AK$2,$A26),'Výsledková listina'!$Q:$Q,0)),"",INDEX('Výsledková listina'!$B:$B,MATCH(CONCATENATE(AK$2,$A26),'Výsledková listina'!$Q:$Q,0),1))</f>
      </c>
      <c r="AL26" s="4"/>
      <c r="AM26" s="24">
        <f t="shared" si="14"/>
      </c>
      <c r="AN26" s="39">
        <f t="shared" si="15"/>
      </c>
      <c r="AO26" s="42"/>
      <c r="AP26" s="43">
        <f>IF(ISNA(MATCH(CONCATENATE(AP$2,$A26),'Výsledková listina'!$Q:$Q,0)),"",INDEX('Výsledková listina'!$B:$B,MATCH(CONCATENATE(AP$2,$A26),'Výsledková listina'!$Q:$Q,0),1))</f>
      </c>
      <c r="AQ26" s="4"/>
      <c r="AR26" s="24">
        <f t="shared" si="16"/>
      </c>
      <c r="AS26" s="39">
        <f t="shared" si="17"/>
      </c>
      <c r="AT26" s="42"/>
      <c r="AU26" s="43">
        <f>IF(ISNA(MATCH(CONCATENATE(AU$2,$A26),'Výsledková listina'!$Q:$Q,0)),"",INDEX('Výsledková listina'!$B:$B,MATCH(CONCATENATE(AU$2,$A26),'Výsledková listina'!$Q:$Q,0),1))</f>
      </c>
      <c r="AV26" s="4"/>
      <c r="AW26" s="24">
        <f t="shared" si="18"/>
      </c>
      <c r="AX26" s="39">
        <f t="shared" si="19"/>
      </c>
      <c r="AY26" s="42"/>
      <c r="AZ26" s="43">
        <f>IF(ISNA(MATCH(CONCATENATE(AZ$2,$A26),'Výsledková listina'!$Q:$Q,0)),"",INDEX('Výsledková listina'!$B:$B,MATCH(CONCATENATE(AZ$2,$A26),'Výsledková listina'!$Q:$Q,0),1))</f>
      </c>
      <c r="BA26" s="4"/>
      <c r="BB26" s="24">
        <f t="shared" si="20"/>
      </c>
      <c r="BC26" s="39">
        <f t="shared" si="21"/>
      </c>
      <c r="BD26" s="42"/>
      <c r="BE26" s="43">
        <f>IF(ISNA(MATCH(CONCATENATE(BE$2,$A26),'Výsledková listina'!$Q:$Q,0)),"",INDEX('Výsledková listina'!$B:$B,MATCH(CONCATENATE(BE$2,$A26),'Výsledková listina'!$Q:$Q,0),1))</f>
      </c>
      <c r="BF26" s="4"/>
      <c r="BG26" s="24">
        <f t="shared" si="22"/>
      </c>
      <c r="BH26" s="39">
        <f t="shared" si="23"/>
      </c>
      <c r="BI26" s="42"/>
      <c r="BJ26" s="43">
        <f>IF(ISNA(MATCH(CONCATENATE(BJ$2,$A26),'Výsledková listina'!$Q:$Q,0)),"",INDEX('Výsledková listina'!$B:$B,MATCH(CONCATENATE(BJ$2,$A26),'Výsledková listina'!$Q:$Q,0),1))</f>
      </c>
      <c r="BK26" s="4"/>
      <c r="BL26" s="24">
        <f t="shared" si="24"/>
      </c>
      <c r="BM26" s="39">
        <f t="shared" si="25"/>
      </c>
      <c r="BN26" s="42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</row>
    <row r="27" spans="1:174" s="10" customFormat="1" ht="34.5" customHeight="1">
      <c r="A27" s="5">
        <v>24</v>
      </c>
      <c r="B27" s="43">
        <f>IF(ISNA(MATCH(CONCATENATE(B$2,$A27),'Výsledková listina'!$Q:$Q,0)),"",INDEX('Výsledková listina'!$B:$B,MATCH(CONCATENATE(B$2,$A27),'Výsledková listina'!$Q:$Q,0),1))</f>
      </c>
      <c r="C27" s="4"/>
      <c r="D27" s="24">
        <f t="shared" si="0"/>
      </c>
      <c r="E27" s="39">
        <f t="shared" si="1"/>
      </c>
      <c r="F27" s="42"/>
      <c r="G27" s="43">
        <f>IF(ISNA(MATCH(CONCATENATE(G$2,$A27),'Výsledková listina'!$Q:$Q,0)),"",INDEX('Výsledková listina'!$B:$B,MATCH(CONCATENATE(G$2,$A27),'Výsledková listina'!$Q:$Q,0),1))</f>
      </c>
      <c r="H27" s="4"/>
      <c r="I27" s="24">
        <f t="shared" si="2"/>
      </c>
      <c r="J27" s="39">
        <f t="shared" si="3"/>
      </c>
      <c r="K27" s="42"/>
      <c r="L27" s="43">
        <f>IF(ISNA(MATCH(CONCATENATE(L$2,$A27),'Výsledková listina'!$Q:$Q,0)),"",INDEX('Výsledková listina'!$B:$B,MATCH(CONCATENATE(L$2,$A27),'Výsledková listina'!$Q:$Q,0),1))</f>
      </c>
      <c r="M27" s="4"/>
      <c r="N27" s="24">
        <f t="shared" si="4"/>
      </c>
      <c r="O27" s="39">
        <f t="shared" si="5"/>
      </c>
      <c r="P27" s="42"/>
      <c r="Q27" s="43">
        <f>IF(ISNA(MATCH(CONCATENATE(Q$2,$A27),'Výsledková listina'!$Q:$Q,0)),"",INDEX('Výsledková listina'!$B:$B,MATCH(CONCATENATE(Q$2,$A27),'Výsledková listina'!$Q:$Q,0),1))</f>
      </c>
      <c r="R27" s="4"/>
      <c r="S27" s="24">
        <f t="shared" si="6"/>
      </c>
      <c r="T27" s="39">
        <f t="shared" si="7"/>
      </c>
      <c r="U27" s="42"/>
      <c r="V27" s="43">
        <f>IF(ISNA(MATCH(CONCATENATE(V$2,$A27),'Výsledková listina'!$Q:$Q,0)),"",INDEX('Výsledková listina'!$B:$B,MATCH(CONCATENATE(V$2,$A27),'Výsledková listina'!$Q:$Q,0),1))</f>
      </c>
      <c r="W27" s="4"/>
      <c r="X27" s="24">
        <f t="shared" si="8"/>
      </c>
      <c r="Y27" s="39">
        <f t="shared" si="9"/>
      </c>
      <c r="Z27" s="42"/>
      <c r="AA27" s="43">
        <f>IF(ISNA(MATCH(CONCATENATE(AA$2,$A27),'Výsledková listina'!$Q:$Q,0)),"",INDEX('Výsledková listina'!$B:$B,MATCH(CONCATENATE(AA$2,$A27),'Výsledková listina'!$Q:$Q,0),1))</f>
      </c>
      <c r="AB27" s="4"/>
      <c r="AC27" s="24">
        <f t="shared" si="10"/>
      </c>
      <c r="AD27" s="39">
        <f t="shared" si="11"/>
      </c>
      <c r="AE27" s="42"/>
      <c r="AF27" s="43">
        <f>IF(ISNA(MATCH(CONCATENATE(AF$2,$A27),'Výsledková listina'!$Q:$Q,0)),"",INDEX('Výsledková listina'!$B:$B,MATCH(CONCATENATE(AF$2,$A27),'Výsledková listina'!$Q:$Q,0),1))</f>
      </c>
      <c r="AG27" s="4"/>
      <c r="AH27" s="24">
        <f t="shared" si="12"/>
      </c>
      <c r="AI27" s="39">
        <f t="shared" si="13"/>
      </c>
      <c r="AJ27" s="42"/>
      <c r="AK27" s="43">
        <f>IF(ISNA(MATCH(CONCATENATE(AK$2,$A27),'Výsledková listina'!$Q:$Q,0)),"",INDEX('Výsledková listina'!$B:$B,MATCH(CONCATENATE(AK$2,$A27),'Výsledková listina'!$Q:$Q,0),1))</f>
      </c>
      <c r="AL27" s="4"/>
      <c r="AM27" s="24">
        <f t="shared" si="14"/>
      </c>
      <c r="AN27" s="39">
        <f t="shared" si="15"/>
      </c>
      <c r="AO27" s="42"/>
      <c r="AP27" s="43">
        <f>IF(ISNA(MATCH(CONCATENATE(AP$2,$A27),'Výsledková listina'!$Q:$Q,0)),"",INDEX('Výsledková listina'!$B:$B,MATCH(CONCATENATE(AP$2,$A27),'Výsledková listina'!$Q:$Q,0),1))</f>
      </c>
      <c r="AQ27" s="4"/>
      <c r="AR27" s="24">
        <f t="shared" si="16"/>
      </c>
      <c r="AS27" s="39">
        <f t="shared" si="17"/>
      </c>
      <c r="AT27" s="42"/>
      <c r="AU27" s="43">
        <f>IF(ISNA(MATCH(CONCATENATE(AU$2,$A27),'Výsledková listina'!$Q:$Q,0)),"",INDEX('Výsledková listina'!$B:$B,MATCH(CONCATENATE(AU$2,$A27),'Výsledková listina'!$Q:$Q,0),1))</f>
      </c>
      <c r="AV27" s="4"/>
      <c r="AW27" s="24">
        <f t="shared" si="18"/>
      </c>
      <c r="AX27" s="39">
        <f t="shared" si="19"/>
      </c>
      <c r="AY27" s="42"/>
      <c r="AZ27" s="43">
        <f>IF(ISNA(MATCH(CONCATENATE(AZ$2,$A27),'Výsledková listina'!$Q:$Q,0)),"",INDEX('Výsledková listina'!$B:$B,MATCH(CONCATENATE(AZ$2,$A27),'Výsledková listina'!$Q:$Q,0),1))</f>
      </c>
      <c r="BA27" s="4"/>
      <c r="BB27" s="24">
        <f t="shared" si="20"/>
      </c>
      <c r="BC27" s="39">
        <f t="shared" si="21"/>
      </c>
      <c r="BD27" s="42"/>
      <c r="BE27" s="43">
        <f>IF(ISNA(MATCH(CONCATENATE(BE$2,$A27),'Výsledková listina'!$Q:$Q,0)),"",INDEX('Výsledková listina'!$B:$B,MATCH(CONCATENATE(BE$2,$A27),'Výsledková listina'!$Q:$Q,0),1))</f>
      </c>
      <c r="BF27" s="4"/>
      <c r="BG27" s="24">
        <f t="shared" si="22"/>
      </c>
      <c r="BH27" s="39">
        <f t="shared" si="23"/>
      </c>
      <c r="BI27" s="42"/>
      <c r="BJ27" s="43">
        <f>IF(ISNA(MATCH(CONCATENATE(BJ$2,$A27),'Výsledková listina'!$Q:$Q,0)),"",INDEX('Výsledková listina'!$B:$B,MATCH(CONCATENATE(BJ$2,$A27),'Výsledková listina'!$Q:$Q,0),1))</f>
      </c>
      <c r="BK27" s="4"/>
      <c r="BL27" s="24">
        <f t="shared" si="24"/>
      </c>
      <c r="BM27" s="39">
        <f t="shared" si="25"/>
      </c>
      <c r="BN27" s="42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</row>
    <row r="28" spans="1:174" s="10" customFormat="1" ht="34.5" customHeight="1" thickBot="1">
      <c r="A28" s="6">
        <v>25</v>
      </c>
      <c r="B28" s="44">
        <f>IF(ISNA(MATCH(CONCATENATE(B$2,$A28),'Výsledková listina'!$Q:$Q,0)),"",INDEX('Výsledková listina'!$B:$B,MATCH(CONCATENATE(B$2,$A28),'Výsledková listina'!$Q:$Q,0),1))</f>
      </c>
      <c r="C28" s="7"/>
      <c r="D28" s="25">
        <f t="shared" si="0"/>
      </c>
      <c r="E28" s="45">
        <f t="shared" si="1"/>
      </c>
      <c r="F28" s="46"/>
      <c r="G28" s="44">
        <f>IF(ISNA(MATCH(CONCATENATE(G$2,$A28),'Výsledková listina'!$Q:$Q,0)),"",INDEX('Výsledková listina'!$B:$B,MATCH(CONCATENATE(G$2,$A28),'Výsledková listina'!$Q:$Q,0),1))</f>
      </c>
      <c r="H28" s="7"/>
      <c r="I28" s="25">
        <f t="shared" si="2"/>
      </c>
      <c r="J28" s="45">
        <f t="shared" si="3"/>
      </c>
      <c r="K28" s="46"/>
      <c r="L28" s="44">
        <f>IF(ISNA(MATCH(CONCATENATE(L$2,$A28),'Výsledková listina'!$Q:$Q,0)),"",INDEX('Výsledková listina'!$B:$B,MATCH(CONCATENATE(L$2,$A28),'Výsledková listina'!$Q:$Q,0),1))</f>
      </c>
      <c r="M28" s="7"/>
      <c r="N28" s="25">
        <f t="shared" si="4"/>
      </c>
      <c r="O28" s="45">
        <f t="shared" si="5"/>
      </c>
      <c r="P28" s="46"/>
      <c r="Q28" s="44">
        <f>IF(ISNA(MATCH(CONCATENATE(Q$2,$A28),'Výsledková listina'!$Q:$Q,0)),"",INDEX('Výsledková listina'!$B:$B,MATCH(CONCATENATE(Q$2,$A28),'Výsledková listina'!$Q:$Q,0),1))</f>
      </c>
      <c r="R28" s="7"/>
      <c r="S28" s="25">
        <f t="shared" si="6"/>
      </c>
      <c r="T28" s="45">
        <f t="shared" si="7"/>
      </c>
      <c r="U28" s="46"/>
      <c r="V28" s="44">
        <f>IF(ISNA(MATCH(CONCATENATE(V$2,$A28),'Výsledková listina'!$Q:$Q,0)),"",INDEX('Výsledková listina'!$B:$B,MATCH(CONCATENATE(V$2,$A28),'Výsledková listina'!$Q:$Q,0),1))</f>
      </c>
      <c r="W28" s="7"/>
      <c r="X28" s="25">
        <f t="shared" si="8"/>
      </c>
      <c r="Y28" s="45">
        <f t="shared" si="9"/>
      </c>
      <c r="Z28" s="46"/>
      <c r="AA28" s="44">
        <f>IF(ISNA(MATCH(CONCATENATE(AA$2,$A28),'Výsledková listina'!$Q:$Q,0)),"",INDEX('Výsledková listina'!$B:$B,MATCH(CONCATENATE(AA$2,$A28),'Výsledková listina'!$Q:$Q,0),1))</f>
      </c>
      <c r="AB28" s="7"/>
      <c r="AC28" s="25">
        <f t="shared" si="10"/>
      </c>
      <c r="AD28" s="45">
        <f t="shared" si="11"/>
      </c>
      <c r="AE28" s="46"/>
      <c r="AF28" s="44">
        <f>IF(ISNA(MATCH(CONCATENATE(AF$2,$A28),'Výsledková listina'!$Q:$Q,0)),"",INDEX('Výsledková listina'!$B:$B,MATCH(CONCATENATE(AF$2,$A28),'Výsledková listina'!$Q:$Q,0),1))</f>
      </c>
      <c r="AG28" s="7"/>
      <c r="AH28" s="25">
        <f t="shared" si="12"/>
      </c>
      <c r="AI28" s="45">
        <f t="shared" si="13"/>
      </c>
      <c r="AJ28" s="46"/>
      <c r="AK28" s="44">
        <f>IF(ISNA(MATCH(CONCATENATE(AK$2,$A28),'Výsledková listina'!$Q:$Q,0)),"",INDEX('Výsledková listina'!$B:$B,MATCH(CONCATENATE(AK$2,$A28),'Výsledková listina'!$Q:$Q,0),1))</f>
      </c>
      <c r="AL28" s="7"/>
      <c r="AM28" s="25">
        <f t="shared" si="14"/>
      </c>
      <c r="AN28" s="45">
        <f t="shared" si="15"/>
      </c>
      <c r="AO28" s="46"/>
      <c r="AP28" s="44">
        <f>IF(ISNA(MATCH(CONCATENATE(AP$2,$A28),'Výsledková listina'!$Q:$Q,0)),"",INDEX('Výsledková listina'!$B:$B,MATCH(CONCATENATE(AP$2,$A28),'Výsledková listina'!$Q:$Q,0),1))</f>
      </c>
      <c r="AQ28" s="7"/>
      <c r="AR28" s="25">
        <f t="shared" si="16"/>
      </c>
      <c r="AS28" s="45">
        <f t="shared" si="17"/>
      </c>
      <c r="AT28" s="46"/>
      <c r="AU28" s="44">
        <f>IF(ISNA(MATCH(CONCATENATE(AU$2,$A28),'Výsledková listina'!$Q:$Q,0)),"",INDEX('Výsledková listina'!$B:$B,MATCH(CONCATENATE(AU$2,$A28),'Výsledková listina'!$Q:$Q,0),1))</f>
      </c>
      <c r="AV28" s="7"/>
      <c r="AW28" s="25">
        <f t="shared" si="18"/>
      </c>
      <c r="AX28" s="45">
        <f t="shared" si="19"/>
      </c>
      <c r="AY28" s="46"/>
      <c r="AZ28" s="44">
        <f>IF(ISNA(MATCH(CONCATENATE(AZ$2,$A28),'Výsledková listina'!$Q:$Q,0)),"",INDEX('Výsledková listina'!$B:$B,MATCH(CONCATENATE(AZ$2,$A28),'Výsledková listina'!$Q:$Q,0),1))</f>
      </c>
      <c r="BA28" s="7"/>
      <c r="BB28" s="25">
        <f t="shared" si="20"/>
      </c>
      <c r="BC28" s="45">
        <f t="shared" si="21"/>
      </c>
      <c r="BD28" s="46"/>
      <c r="BE28" s="44">
        <f>IF(ISNA(MATCH(CONCATENATE(BE$2,$A28),'Výsledková listina'!$Q:$Q,0)),"",INDEX('Výsledková listina'!$B:$B,MATCH(CONCATENATE(BE$2,$A28),'Výsledková listina'!$Q:$Q,0),1))</f>
      </c>
      <c r="BF28" s="7"/>
      <c r="BG28" s="25">
        <f t="shared" si="22"/>
      </c>
      <c r="BH28" s="45">
        <f t="shared" si="23"/>
      </c>
      <c r="BI28" s="46"/>
      <c r="BJ28" s="44">
        <f>IF(ISNA(MATCH(CONCATENATE(BJ$2,$A28),'Výsledková listina'!$Q:$Q,0)),"",INDEX('Výsledková listina'!$B:$B,MATCH(CONCATENATE(BJ$2,$A28),'Výsledková listina'!$Q:$Q,0),1))</f>
      </c>
      <c r="BK28" s="7"/>
      <c r="BL28" s="25">
        <f t="shared" si="24"/>
      </c>
      <c r="BM28" s="45">
        <f t="shared" si="25"/>
      </c>
      <c r="BN28" s="46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A2:AE2"/>
    <mergeCell ref="AF2:AJ2"/>
    <mergeCell ref="AK2:AO2"/>
    <mergeCell ref="AP2:AT2"/>
    <mergeCell ref="L1:P1"/>
    <mergeCell ref="Q1:U1"/>
    <mergeCell ref="G2:K2"/>
    <mergeCell ref="L2:P2"/>
    <mergeCell ref="Q2:U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B2:F2"/>
    <mergeCell ref="V1:Z1"/>
    <mergeCell ref="AA1:AE1"/>
    <mergeCell ref="AF1:AJ1"/>
    <mergeCell ref="V2:Z2"/>
    <mergeCell ref="G1:K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14" man="1"/>
    <brk id="31" max="65535" man="1"/>
    <brk id="36" max="13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EG30"/>
  <sheetViews>
    <sheetView showGridLines="0" view="pageBreakPreview" zoomScale="75" zoomScaleNormal="50" zoomScaleSheetLayoutView="75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16" sqref="H16"/>
    </sheetView>
  </sheetViews>
  <sheetFormatPr defaultColWidth="9.00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08" t="s">
        <v>13</v>
      </c>
      <c r="B1" s="205" t="s">
        <v>29</v>
      </c>
      <c r="C1" s="206"/>
      <c r="D1" s="206"/>
      <c r="E1" s="206"/>
      <c r="F1" s="207"/>
      <c r="G1" s="205" t="s">
        <v>29</v>
      </c>
      <c r="H1" s="206"/>
      <c r="I1" s="206"/>
      <c r="J1" s="206"/>
      <c r="K1" s="207"/>
      <c r="L1" s="205" t="s">
        <v>29</v>
      </c>
      <c r="M1" s="206"/>
      <c r="N1" s="206"/>
      <c r="O1" s="206"/>
      <c r="P1" s="207"/>
      <c r="Q1" s="205" t="s">
        <v>29</v>
      </c>
      <c r="R1" s="206"/>
      <c r="S1" s="206"/>
      <c r="T1" s="206"/>
      <c r="U1" s="207"/>
      <c r="V1" s="205" t="s">
        <v>29</v>
      </c>
      <c r="W1" s="206"/>
      <c r="X1" s="206"/>
      <c r="Y1" s="206"/>
      <c r="Z1" s="207"/>
      <c r="AA1" s="205" t="s">
        <v>29</v>
      </c>
      <c r="AB1" s="206"/>
      <c r="AC1" s="206"/>
      <c r="AD1" s="206"/>
      <c r="AE1" s="207"/>
      <c r="AF1" s="205" t="s">
        <v>29</v>
      </c>
      <c r="AG1" s="206"/>
      <c r="AH1" s="206"/>
      <c r="AI1" s="206"/>
      <c r="AJ1" s="207"/>
      <c r="AK1" s="205" t="s">
        <v>29</v>
      </c>
      <c r="AL1" s="206"/>
      <c r="AM1" s="206"/>
      <c r="AN1" s="206"/>
      <c r="AO1" s="207"/>
      <c r="AP1" s="205" t="s">
        <v>29</v>
      </c>
      <c r="AQ1" s="206"/>
      <c r="AR1" s="206"/>
      <c r="AS1" s="206"/>
      <c r="AT1" s="207"/>
      <c r="AU1" s="205" t="s">
        <v>29</v>
      </c>
      <c r="AV1" s="206"/>
      <c r="AW1" s="206"/>
      <c r="AX1" s="206"/>
      <c r="AY1" s="207"/>
      <c r="AZ1" s="205" t="s">
        <v>29</v>
      </c>
      <c r="BA1" s="206"/>
      <c r="BB1" s="206"/>
      <c r="BC1" s="206"/>
      <c r="BD1" s="207"/>
      <c r="BE1" s="205" t="s">
        <v>29</v>
      </c>
      <c r="BF1" s="206"/>
      <c r="BG1" s="206"/>
      <c r="BH1" s="206"/>
      <c r="BI1" s="207"/>
      <c r="BJ1" s="205" t="s">
        <v>29</v>
      </c>
      <c r="BK1" s="206"/>
      <c r="BL1" s="206"/>
      <c r="BM1" s="206"/>
      <c r="BN1" s="207"/>
    </row>
    <row r="2" spans="1:137" s="8" customFormat="1" ht="16.5" customHeight="1" thickBot="1">
      <c r="A2" s="209"/>
      <c r="B2" s="214" t="str">
        <f>'1. závod'!B2:E2</f>
        <v>A</v>
      </c>
      <c r="C2" s="215"/>
      <c r="D2" s="215"/>
      <c r="E2" s="215"/>
      <c r="F2" s="216"/>
      <c r="G2" s="214" t="str">
        <f>IF(ISBLANK('Základní list'!$A12),"",'Základní list'!$A12)</f>
        <v>B</v>
      </c>
      <c r="H2" s="215"/>
      <c r="I2" s="215"/>
      <c r="J2" s="215"/>
      <c r="K2" s="216"/>
      <c r="L2" s="214" t="str">
        <f>IF(ISBLANK('Základní list'!$A13),"",'Základní list'!$A13)</f>
        <v>C</v>
      </c>
      <c r="M2" s="215"/>
      <c r="N2" s="215"/>
      <c r="O2" s="215"/>
      <c r="P2" s="216"/>
      <c r="Q2" s="214" t="str">
        <f>IF(ISBLANK('Základní list'!$A14),"",'Základní list'!$A14)</f>
        <v>D</v>
      </c>
      <c r="R2" s="215"/>
      <c r="S2" s="215"/>
      <c r="T2" s="215"/>
      <c r="U2" s="216"/>
      <c r="V2" s="214" t="str">
        <f>IF(ISBLANK('Základní list'!$A15),"",'Základní list'!$A15)</f>
        <v>E</v>
      </c>
      <c r="W2" s="215"/>
      <c r="X2" s="215"/>
      <c r="Y2" s="215"/>
      <c r="Z2" s="216"/>
      <c r="AA2" s="214" t="str">
        <f>IF(ISBLANK('Základní list'!$A16),"",'Základní list'!$A16)</f>
        <v>F</v>
      </c>
      <c r="AB2" s="215"/>
      <c r="AC2" s="215"/>
      <c r="AD2" s="215"/>
      <c r="AE2" s="216"/>
      <c r="AF2" s="214" t="str">
        <f>IF(ISBLANK('Základní list'!$A17),"",'Základní list'!$A17)</f>
        <v>G</v>
      </c>
      <c r="AG2" s="215"/>
      <c r="AH2" s="215"/>
      <c r="AI2" s="215"/>
      <c r="AJ2" s="216"/>
      <c r="AK2" s="214" t="str">
        <f>IF(ISBLANK('Základní list'!$A18),"",'Základní list'!$A18)</f>
        <v>H</v>
      </c>
      <c r="AL2" s="215"/>
      <c r="AM2" s="215"/>
      <c r="AN2" s="215"/>
      <c r="AO2" s="216"/>
      <c r="AP2" s="214" t="str">
        <f>IF(ISBLANK('Základní list'!$A19),"",'Základní list'!$A19)</f>
        <v>I</v>
      </c>
      <c r="AQ2" s="215"/>
      <c r="AR2" s="215"/>
      <c r="AS2" s="215"/>
      <c r="AT2" s="216"/>
      <c r="AU2" s="214" t="str">
        <f>IF(ISBLANK('Základní list'!$A20),"",'Základní list'!$A20)</f>
        <v>J</v>
      </c>
      <c r="AV2" s="215"/>
      <c r="AW2" s="215"/>
      <c r="AX2" s="215"/>
      <c r="AY2" s="216"/>
      <c r="AZ2" s="214" t="str">
        <f>IF(ISBLANK('Základní list'!$A21),"",'Základní list'!$A21)</f>
        <v>K</v>
      </c>
      <c r="BA2" s="215"/>
      <c r="BB2" s="215"/>
      <c r="BC2" s="215"/>
      <c r="BD2" s="216"/>
      <c r="BE2" s="214" t="str">
        <f>IF(ISBLANK('Základní list'!$A22),"",'Základní list'!$A22)</f>
        <v>L</v>
      </c>
      <c r="BF2" s="215"/>
      <c r="BG2" s="215"/>
      <c r="BH2" s="215"/>
      <c r="BI2" s="216"/>
      <c r="BJ2" s="214" t="str">
        <f>IF(ISBLANK('Základní list'!$A23),"",'Základní list'!$A23)</f>
        <v>M</v>
      </c>
      <c r="BK2" s="215"/>
      <c r="BL2" s="215"/>
      <c r="BM2" s="215"/>
      <c r="BN2" s="21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1:137" s="9" customFormat="1" ht="25.5" customHeight="1" thickBot="1">
      <c r="A3" s="210"/>
      <c r="B3" s="1" t="s">
        <v>14</v>
      </c>
      <c r="C3" s="2" t="s">
        <v>15</v>
      </c>
      <c r="D3" s="23" t="s">
        <v>28</v>
      </c>
      <c r="E3" s="38" t="s">
        <v>16</v>
      </c>
      <c r="F3" s="54" t="s">
        <v>53</v>
      </c>
      <c r="G3" s="1" t="s">
        <v>14</v>
      </c>
      <c r="H3" s="2" t="s">
        <v>15</v>
      </c>
      <c r="I3" s="23" t="s">
        <v>28</v>
      </c>
      <c r="J3" s="38" t="s">
        <v>16</v>
      </c>
      <c r="K3" s="54" t="s">
        <v>53</v>
      </c>
      <c r="L3" s="1" t="s">
        <v>14</v>
      </c>
      <c r="M3" s="2" t="s">
        <v>15</v>
      </c>
      <c r="N3" s="23" t="s">
        <v>28</v>
      </c>
      <c r="O3" s="38" t="s">
        <v>16</v>
      </c>
      <c r="P3" s="54" t="s">
        <v>53</v>
      </c>
      <c r="Q3" s="1" t="s">
        <v>14</v>
      </c>
      <c r="R3" s="2" t="s">
        <v>15</v>
      </c>
      <c r="S3" s="23" t="s">
        <v>28</v>
      </c>
      <c r="T3" s="38" t="s">
        <v>16</v>
      </c>
      <c r="U3" s="54" t="s">
        <v>53</v>
      </c>
      <c r="V3" s="1" t="s">
        <v>14</v>
      </c>
      <c r="W3" s="2" t="s">
        <v>15</v>
      </c>
      <c r="X3" s="23" t="s">
        <v>28</v>
      </c>
      <c r="Y3" s="38" t="s">
        <v>16</v>
      </c>
      <c r="Z3" s="54" t="s">
        <v>53</v>
      </c>
      <c r="AA3" s="1" t="s">
        <v>14</v>
      </c>
      <c r="AB3" s="2" t="s">
        <v>15</v>
      </c>
      <c r="AC3" s="23" t="s">
        <v>28</v>
      </c>
      <c r="AD3" s="38" t="s">
        <v>16</v>
      </c>
      <c r="AE3" s="54" t="s">
        <v>53</v>
      </c>
      <c r="AF3" s="1" t="s">
        <v>14</v>
      </c>
      <c r="AG3" s="2" t="s">
        <v>15</v>
      </c>
      <c r="AH3" s="23" t="s">
        <v>28</v>
      </c>
      <c r="AI3" s="38" t="s">
        <v>16</v>
      </c>
      <c r="AJ3" s="54" t="s">
        <v>53</v>
      </c>
      <c r="AK3" s="1" t="s">
        <v>14</v>
      </c>
      <c r="AL3" s="2" t="s">
        <v>15</v>
      </c>
      <c r="AM3" s="23" t="s">
        <v>28</v>
      </c>
      <c r="AN3" s="38" t="s">
        <v>16</v>
      </c>
      <c r="AO3" s="54" t="s">
        <v>53</v>
      </c>
      <c r="AP3" s="1" t="s">
        <v>14</v>
      </c>
      <c r="AQ3" s="2" t="s">
        <v>15</v>
      </c>
      <c r="AR3" s="23" t="s">
        <v>28</v>
      </c>
      <c r="AS3" s="38" t="s">
        <v>16</v>
      </c>
      <c r="AT3" s="54" t="s">
        <v>53</v>
      </c>
      <c r="AU3" s="1" t="s">
        <v>14</v>
      </c>
      <c r="AV3" s="2" t="s">
        <v>15</v>
      </c>
      <c r="AW3" s="23" t="s">
        <v>28</v>
      </c>
      <c r="AX3" s="38" t="s">
        <v>16</v>
      </c>
      <c r="AY3" s="54" t="s">
        <v>53</v>
      </c>
      <c r="AZ3" s="1" t="s">
        <v>14</v>
      </c>
      <c r="BA3" s="2" t="s">
        <v>15</v>
      </c>
      <c r="BB3" s="23" t="s">
        <v>28</v>
      </c>
      <c r="BC3" s="38" t="s">
        <v>16</v>
      </c>
      <c r="BD3" s="54" t="s">
        <v>53</v>
      </c>
      <c r="BE3" s="1" t="s">
        <v>14</v>
      </c>
      <c r="BF3" s="2" t="s">
        <v>15</v>
      </c>
      <c r="BG3" s="23" t="s">
        <v>28</v>
      </c>
      <c r="BH3" s="38" t="s">
        <v>16</v>
      </c>
      <c r="BI3" s="54" t="s">
        <v>53</v>
      </c>
      <c r="BJ3" s="1" t="s">
        <v>14</v>
      </c>
      <c r="BK3" s="2" t="s">
        <v>15</v>
      </c>
      <c r="BL3" s="23" t="s">
        <v>28</v>
      </c>
      <c r="BM3" s="38" t="s">
        <v>16</v>
      </c>
      <c r="BN3" s="54" t="s">
        <v>53</v>
      </c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</row>
    <row r="4" spans="1:137" s="10" customFormat="1" ht="34.5" customHeight="1">
      <c r="A4" s="3">
        <v>1</v>
      </c>
      <c r="B4" s="43" t="str">
        <f>IF(ISNA(MATCH(CONCATENATE(B$2,$A4),'Výsledková listina'!$R:$R,0)),"",INDEX('Výsledková listina'!$B:$B,MATCH(CONCATENATE(B$2,$A4),'Výsledková listina'!$R:$R,0),1))</f>
        <v>Muller Radek</v>
      </c>
      <c r="C4" s="4">
        <v>2900</v>
      </c>
      <c r="D4" s="24">
        <f aca="true" t="shared" si="0" ref="D4:D27">IF(C4="","",RANK(C4,C$1:C$65536,0))</f>
        <v>3</v>
      </c>
      <c r="E4" s="55">
        <f aca="true" t="shared" si="1" ref="E4:E27">IF(C4="","",((RANK(C4,C$1:C$65536,0))+(FREQUENCY(D$1:D$65536,D4)))/2)</f>
        <v>3</v>
      </c>
      <c r="F4" s="47"/>
      <c r="G4" s="43" t="str">
        <f>IF(ISNA(MATCH(CONCATENATE(G$2,$A4),'Výsledková listina'!$R:$R,0)),"",INDEX('Výsledková listina'!$B:$B,MATCH(CONCATENATE(G$2,$A4),'Výsledková listina'!$R:$R,0),1))</f>
        <v>Vejvoda Jan</v>
      </c>
      <c r="H4" s="4">
        <v>1060</v>
      </c>
      <c r="I4" s="24">
        <f aca="true" t="shared" si="2" ref="I4:I27">IF(H4="","",RANK(H4,H$1:H$65536,0))</f>
        <v>6</v>
      </c>
      <c r="J4" s="55">
        <f aca="true" t="shared" si="3" ref="J4:J27">IF(H4="","",((RANK(H4,H$1:H$65536,0))+(FREQUENCY(I$1:I$65536,I4)))/2)</f>
        <v>6.5</v>
      </c>
      <c r="K4" s="47"/>
      <c r="L4" s="43" t="str">
        <f>IF(ISNA(MATCH(CONCATENATE(L$2,$A4),'Výsledková listina'!$R:$R,0)),"",INDEX('Výsledková listina'!$B:$B,MATCH(CONCATENATE(L$2,$A4),'Výsledková listina'!$R:$R,0),1))</f>
        <v>Chudomel Radek</v>
      </c>
      <c r="M4" s="4">
        <v>0</v>
      </c>
      <c r="N4" s="24">
        <f aca="true" t="shared" si="4" ref="N4:N27">IF(M4="","",RANK(M4,M$1:M$65536,0))</f>
        <v>7</v>
      </c>
      <c r="O4" s="55">
        <f aca="true" t="shared" si="5" ref="O4:O27">IF(M4="","",((RANK(M4,M$1:M$65536,0))+(FREQUENCY(N$1:N$65536,N4)))/2)</f>
        <v>9.5</v>
      </c>
      <c r="P4" s="47"/>
      <c r="Q4" s="43" t="str">
        <f>IF(ISNA(MATCH(CONCATENATE(Q$2,$A4),'Výsledková listina'!$R:$R,0)),"",INDEX('Výsledková listina'!$B:$B,MATCH(CONCATENATE(Q$2,$A4),'Výsledková listina'!$R:$R,0),1))</f>
        <v>Matas Míra</v>
      </c>
      <c r="R4" s="4">
        <v>1200</v>
      </c>
      <c r="S4" s="24">
        <f aca="true" t="shared" si="6" ref="S4:S27">IF(R4="","",RANK(R4,R$1:R$65536,0))</f>
        <v>7</v>
      </c>
      <c r="T4" s="55">
        <f aca="true" t="shared" si="7" ref="T4:T27">IF(R4="","",((RANK(R4,R$1:R$65536,0))+(FREQUENCY(S$1:S$65536,S4)))/2)</f>
        <v>7</v>
      </c>
      <c r="U4" s="47"/>
      <c r="V4" s="43">
        <f>IF(ISNA(MATCH(CONCATENATE(V$2,$A4),'Výsledková listina'!$R:$R,0)),"",INDEX('Výsledková listina'!$B:$B,MATCH(CONCATENATE(V$2,$A4),'Výsledková listina'!$R:$R,0),1))</f>
      </c>
      <c r="W4" s="4"/>
      <c r="X4" s="24">
        <f aca="true" t="shared" si="8" ref="X4:X27">IF(W4="","",RANK(W4,W$1:W$65536,0))</f>
      </c>
      <c r="Y4" s="55">
        <f aca="true" t="shared" si="9" ref="Y4:Y27">IF(W4="","",((RANK(W4,W$1:W$65536,0))+(FREQUENCY(X$1:X$65536,X4)))/2)</f>
      </c>
      <c r="Z4" s="47"/>
      <c r="AA4" s="43">
        <f>IF(ISNA(MATCH(CONCATENATE(AA$2,$A4),'Výsledková listina'!$R:$R,0)),"",INDEX('Výsledková listina'!$B:$B,MATCH(CONCATENATE(AA$2,$A4),'Výsledková listina'!$R:$R,0),1))</f>
      </c>
      <c r="AB4" s="4"/>
      <c r="AC4" s="24">
        <f aca="true" t="shared" si="10" ref="AC4:AC27">IF(AB4="","",RANK(AB4,AB$1:AB$65536,0))</f>
      </c>
      <c r="AD4" s="55">
        <f aca="true" t="shared" si="11" ref="AD4:AD27">IF(AB4="","",((RANK(AB4,AB$1:AB$65536,0))+(FREQUENCY(AC$1:AC$65536,AC4)))/2)</f>
      </c>
      <c r="AE4" s="47"/>
      <c r="AF4" s="43">
        <f>IF(ISNA(MATCH(CONCATENATE(AF$2,$A4),'Výsledková listina'!$R:$R,0)),"",INDEX('Výsledková listina'!$B:$B,MATCH(CONCATENATE(AF$2,$A4),'Výsledková listina'!$R:$R,0),1))</f>
      </c>
      <c r="AG4" s="4"/>
      <c r="AH4" s="24">
        <f aca="true" t="shared" si="12" ref="AH4:AH27">IF(AG4="","",RANK(AG4,AG$1:AG$65536,0))</f>
      </c>
      <c r="AI4" s="55">
        <f aca="true" t="shared" si="13" ref="AI4:AI27">IF(AG4="","",((RANK(AG4,AG$1:AG$65536,0))+(FREQUENCY(AH$1:AH$65536,AH4)))/2)</f>
      </c>
      <c r="AJ4" s="47"/>
      <c r="AK4" s="43">
        <f>IF(ISNA(MATCH(CONCATENATE(AK$2,$A4),'Výsledková listina'!$R:$R,0)),"",INDEX('Výsledková listina'!$B:$B,MATCH(CONCATENATE(AK$2,$A4),'Výsledková listina'!$R:$R,0),1))</f>
      </c>
      <c r="AL4" s="4"/>
      <c r="AM4" s="24">
        <f aca="true" t="shared" si="14" ref="AM4:AM27">IF(AL4="","",RANK(AL4,AL$1:AL$65536,0))</f>
      </c>
      <c r="AN4" s="55">
        <f aca="true" t="shared" si="15" ref="AN4:AN27">IF(AL4="","",((RANK(AL4,AL$1:AL$65536,0))+(FREQUENCY(AM$1:AM$65536,AM4)))/2)</f>
      </c>
      <c r="AO4" s="47"/>
      <c r="AP4" s="43">
        <f>IF(ISNA(MATCH(CONCATENATE(AP$2,$A4),'Výsledková listina'!$R:$R,0)),"",INDEX('Výsledková listina'!$B:$B,MATCH(CONCATENATE(AP$2,$A4),'Výsledková listina'!$R:$R,0),1))</f>
      </c>
      <c r="AQ4" s="4"/>
      <c r="AR4" s="24">
        <f aca="true" t="shared" si="16" ref="AR4:AR27">IF(AQ4="","",RANK(AQ4,AQ$1:AQ$65536,0))</f>
      </c>
      <c r="AS4" s="55">
        <f aca="true" t="shared" si="17" ref="AS4:AS27">IF(AQ4="","",((RANK(AQ4,AQ$1:AQ$65536,0))+(FREQUENCY(AR$1:AR$65536,AR4)))/2)</f>
      </c>
      <c r="AT4" s="47"/>
      <c r="AU4" s="43">
        <f>IF(ISNA(MATCH(CONCATENATE(AU$2,$A4),'Výsledková listina'!$R:$R,0)),"",INDEX('Výsledková listina'!$B:$B,MATCH(CONCATENATE(AU$2,$A4),'Výsledková listina'!$R:$R,0),1))</f>
      </c>
      <c r="AV4" s="4"/>
      <c r="AW4" s="24">
        <f aca="true" t="shared" si="18" ref="AW4:AW27">IF(AV4="","",RANK(AV4,AV$1:AV$65536,0))</f>
      </c>
      <c r="AX4" s="55">
        <f aca="true" t="shared" si="19" ref="AX4:AX27">IF(AV4="","",((RANK(AV4,AV$1:AV$65536,0))+(FREQUENCY(AW$1:AW$65536,AW4)))/2)</f>
      </c>
      <c r="AY4" s="47"/>
      <c r="AZ4" s="43">
        <f>IF(ISNA(MATCH(CONCATENATE(AZ$2,$A4),'Výsledková listina'!$R:$R,0)),"",INDEX('Výsledková listina'!$B:$B,MATCH(CONCATENATE(AZ$2,$A4),'Výsledková listina'!$R:$R,0),1))</f>
      </c>
      <c r="BA4" s="4"/>
      <c r="BB4" s="24">
        <f aca="true" t="shared" si="20" ref="BB4:BB27">IF(BA4="","",RANK(BA4,BA$1:BA$65536,0))</f>
      </c>
      <c r="BC4" s="55">
        <f aca="true" t="shared" si="21" ref="BC4:BC27">IF(BA4="","",((RANK(BA4,BA$1:BA$65536,0))+(FREQUENCY(BB$1:BB$65536,BB4)))/2)</f>
      </c>
      <c r="BD4" s="47"/>
      <c r="BE4" s="43">
        <f>IF(ISNA(MATCH(CONCATENATE(BE$2,$A4),'Výsledková listina'!$R:$R,0)),"",INDEX('Výsledková listina'!$B:$B,MATCH(CONCATENATE(BE$2,$A4),'Výsledková listina'!$R:$R,0),1))</f>
      </c>
      <c r="BF4" s="4"/>
      <c r="BG4" s="24">
        <f aca="true" t="shared" si="22" ref="BG4:BG27">IF(BF4="","",RANK(BF4,BF$1:BF$65536,0))</f>
      </c>
      <c r="BH4" s="55">
        <f aca="true" t="shared" si="23" ref="BH4:BH27">IF(BF4="","",((RANK(BF4,BF$1:BF$65536,0))+(FREQUENCY(BG$1:BG$65536,BG4)))/2)</f>
      </c>
      <c r="BI4" s="47"/>
      <c r="BJ4" s="43">
        <f>IF(ISNA(MATCH(CONCATENATE(BJ$2,$A4),'Výsledková listina'!$R:$R,0)),"",INDEX('Výsledková listina'!$B:$B,MATCH(CONCATENATE(BJ$2,$A4),'Výsledková listina'!$R:$R,0),1))</f>
      </c>
      <c r="BK4" s="4"/>
      <c r="BL4" s="24">
        <f aca="true" t="shared" si="24" ref="BL4:BL27">IF(BK4="","",RANK(BK4,BK$1:BK$65536,0))</f>
      </c>
      <c r="BM4" s="55">
        <f aca="true" t="shared" si="25" ref="BM4:BM27">IF(BK4="","",((RANK(BK4,BK$1:BK$65536,0))+(FREQUENCY(BL$1:BL$65536,BL4)))/2)</f>
      </c>
      <c r="BN4" s="47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</row>
    <row r="5" spans="1:137" s="10" customFormat="1" ht="34.5" customHeight="1">
      <c r="A5" s="5">
        <v>2</v>
      </c>
      <c r="B5" s="43" t="str">
        <f>IF(ISNA(MATCH(CONCATENATE(B$2,$A5),'Výsledková listina'!$R:$R,0)),"",INDEX('Výsledková listina'!$B:$B,MATCH(CONCATENATE(B$2,$A5),'Výsledková listina'!$R:$R,0),1))</f>
        <v>Drahota Jaroslav</v>
      </c>
      <c r="C5" s="4">
        <v>1740</v>
      </c>
      <c r="D5" s="24">
        <f t="shared" si="0"/>
        <v>6</v>
      </c>
      <c r="E5" s="55">
        <f t="shared" si="1"/>
        <v>6</v>
      </c>
      <c r="F5" s="47"/>
      <c r="G5" s="43" t="str">
        <f>IF(ISNA(MATCH(CONCATENATE(G$2,$A5),'Výsledková listina'!$R:$R,0)),"",INDEX('Výsledková listina'!$B:$B,MATCH(CONCATENATE(G$2,$A5),'Výsledková listina'!$R:$R,0),1))</f>
        <v>Nerad Rostislav</v>
      </c>
      <c r="H5" s="4">
        <v>3140</v>
      </c>
      <c r="I5" s="24">
        <f t="shared" si="2"/>
        <v>1</v>
      </c>
      <c r="J5" s="55">
        <f t="shared" si="3"/>
        <v>1</v>
      </c>
      <c r="K5" s="47"/>
      <c r="L5" s="43" t="str">
        <f>IF(ISNA(MATCH(CONCATENATE(L$2,$A5),'Výsledková listina'!$R:$R,0)),"",INDEX('Výsledková listina'!$B:$B,MATCH(CONCATENATE(L$2,$A5),'Výsledková listina'!$R:$R,0),1))</f>
        <v>Bechyňská Kateřina</v>
      </c>
      <c r="M5" s="4">
        <v>1320</v>
      </c>
      <c r="N5" s="24">
        <f t="shared" si="4"/>
        <v>2</v>
      </c>
      <c r="O5" s="55">
        <f t="shared" si="5"/>
        <v>2</v>
      </c>
      <c r="P5" s="47"/>
      <c r="Q5" s="43" t="str">
        <f>IF(ISNA(MATCH(CONCATENATE(Q$2,$A5),'Výsledková listina'!$R:$R,0)),"",INDEX('Výsledková listina'!$B:$B,MATCH(CONCATENATE(Q$2,$A5),'Výsledková listina'!$R:$R,0),1))</f>
        <v>Mičánek Martin</v>
      </c>
      <c r="R5" s="4">
        <v>0</v>
      </c>
      <c r="S5" s="24">
        <f t="shared" si="6"/>
        <v>12</v>
      </c>
      <c r="T5" s="55">
        <f t="shared" si="7"/>
        <v>12</v>
      </c>
      <c r="U5" s="47"/>
      <c r="V5" s="43">
        <f>IF(ISNA(MATCH(CONCATENATE(V$2,$A5),'Výsledková listina'!$R:$R,0)),"",INDEX('Výsledková listina'!$B:$B,MATCH(CONCATENATE(V$2,$A5),'Výsledková listina'!$R:$R,0),1))</f>
      </c>
      <c r="W5" s="4"/>
      <c r="X5" s="24">
        <f t="shared" si="8"/>
      </c>
      <c r="Y5" s="55">
        <f t="shared" si="9"/>
      </c>
      <c r="Z5" s="47"/>
      <c r="AA5" s="43">
        <f>IF(ISNA(MATCH(CONCATENATE(AA$2,$A5),'Výsledková listina'!$R:$R,0)),"",INDEX('Výsledková listina'!$B:$B,MATCH(CONCATENATE(AA$2,$A5),'Výsledková listina'!$R:$R,0),1))</f>
      </c>
      <c r="AB5" s="4"/>
      <c r="AC5" s="24">
        <f t="shared" si="10"/>
      </c>
      <c r="AD5" s="55">
        <f t="shared" si="11"/>
      </c>
      <c r="AE5" s="47"/>
      <c r="AF5" s="43">
        <f>IF(ISNA(MATCH(CONCATENATE(AF$2,$A5),'Výsledková listina'!$R:$R,0)),"",INDEX('Výsledková listina'!$B:$B,MATCH(CONCATENATE(AF$2,$A5),'Výsledková listina'!$R:$R,0),1))</f>
      </c>
      <c r="AG5" s="4"/>
      <c r="AH5" s="24">
        <f t="shared" si="12"/>
      </c>
      <c r="AI5" s="55">
        <f t="shared" si="13"/>
      </c>
      <c r="AJ5" s="47"/>
      <c r="AK5" s="43">
        <f>IF(ISNA(MATCH(CONCATENATE(AK$2,$A5),'Výsledková listina'!$R:$R,0)),"",INDEX('Výsledková listina'!$B:$B,MATCH(CONCATENATE(AK$2,$A5),'Výsledková listina'!$R:$R,0),1))</f>
      </c>
      <c r="AL5" s="4"/>
      <c r="AM5" s="24">
        <f t="shared" si="14"/>
      </c>
      <c r="AN5" s="55">
        <f t="shared" si="15"/>
      </c>
      <c r="AO5" s="47"/>
      <c r="AP5" s="43">
        <f>IF(ISNA(MATCH(CONCATENATE(AP$2,$A5),'Výsledková listina'!$R:$R,0)),"",INDEX('Výsledková listina'!$B:$B,MATCH(CONCATENATE(AP$2,$A5),'Výsledková listina'!$R:$R,0),1))</f>
      </c>
      <c r="AQ5" s="4"/>
      <c r="AR5" s="24">
        <f t="shared" si="16"/>
      </c>
      <c r="AS5" s="55">
        <f t="shared" si="17"/>
      </c>
      <c r="AT5" s="47"/>
      <c r="AU5" s="43">
        <f>IF(ISNA(MATCH(CONCATENATE(AU$2,$A5),'Výsledková listina'!$R:$R,0)),"",INDEX('Výsledková listina'!$B:$B,MATCH(CONCATENATE(AU$2,$A5),'Výsledková listina'!$R:$R,0),1))</f>
      </c>
      <c r="AV5" s="4"/>
      <c r="AW5" s="24">
        <f t="shared" si="18"/>
      </c>
      <c r="AX5" s="55">
        <f t="shared" si="19"/>
      </c>
      <c r="AY5" s="47"/>
      <c r="AZ5" s="43">
        <f>IF(ISNA(MATCH(CONCATENATE(AZ$2,$A5),'Výsledková listina'!$R:$R,0)),"",INDEX('Výsledková listina'!$B:$B,MATCH(CONCATENATE(AZ$2,$A5),'Výsledková listina'!$R:$R,0),1))</f>
      </c>
      <c r="BA5" s="4"/>
      <c r="BB5" s="24">
        <f t="shared" si="20"/>
      </c>
      <c r="BC5" s="55">
        <f t="shared" si="21"/>
      </c>
      <c r="BD5" s="47"/>
      <c r="BE5" s="43">
        <f>IF(ISNA(MATCH(CONCATENATE(BE$2,$A5),'Výsledková listina'!$R:$R,0)),"",INDEX('Výsledková listina'!$B:$B,MATCH(CONCATENATE(BE$2,$A5),'Výsledková listina'!$R:$R,0),1))</f>
      </c>
      <c r="BF5" s="4"/>
      <c r="BG5" s="24">
        <f t="shared" si="22"/>
      </c>
      <c r="BH5" s="55">
        <f t="shared" si="23"/>
      </c>
      <c r="BI5" s="47"/>
      <c r="BJ5" s="43">
        <f>IF(ISNA(MATCH(CONCATENATE(BJ$2,$A5),'Výsledková listina'!$R:$R,0)),"",INDEX('Výsledková listina'!$B:$B,MATCH(CONCATENATE(BJ$2,$A5),'Výsledková listina'!$R:$R,0),1))</f>
      </c>
      <c r="BK5" s="4"/>
      <c r="BL5" s="24">
        <f t="shared" si="24"/>
      </c>
      <c r="BM5" s="55">
        <f t="shared" si="25"/>
      </c>
      <c r="BN5" s="47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</row>
    <row r="6" spans="1:137" s="10" customFormat="1" ht="34.5" customHeight="1">
      <c r="A6" s="5">
        <v>3</v>
      </c>
      <c r="B6" s="43" t="str">
        <f>IF(ISNA(MATCH(CONCATENATE(B$2,$A6),'Výsledková listina'!$R:$R,0)),"",INDEX('Výsledková listina'!$B:$B,MATCH(CONCATENATE(B$2,$A6),'Výsledková listina'!$R:$R,0),1))</f>
        <v>Staněk Karel</v>
      </c>
      <c r="C6" s="4">
        <v>1760</v>
      </c>
      <c r="D6" s="24">
        <f t="shared" si="0"/>
        <v>5</v>
      </c>
      <c r="E6" s="55">
        <f t="shared" si="1"/>
        <v>5</v>
      </c>
      <c r="F6" s="47"/>
      <c r="G6" s="43" t="str">
        <f>IF(ISNA(MATCH(CONCATENATE(G$2,$A6),'Výsledková listina'!$R:$R,0)),"",INDEX('Výsledková listina'!$B:$B,MATCH(CONCATENATE(G$2,$A6),'Výsledková listina'!$R:$R,0),1))</f>
        <v>Vlasáková Marketa</v>
      </c>
      <c r="H6" s="4">
        <v>120</v>
      </c>
      <c r="I6" s="24">
        <f t="shared" si="2"/>
        <v>12</v>
      </c>
      <c r="J6" s="55">
        <f t="shared" si="3"/>
        <v>12</v>
      </c>
      <c r="K6" s="47"/>
      <c r="L6" s="43" t="str">
        <f>IF(ISNA(MATCH(CONCATENATE(L$2,$A6),'Výsledková listina'!$R:$R,0)),"",INDEX('Výsledková listina'!$B:$B,MATCH(CONCATENATE(L$2,$A6),'Výsledková listina'!$R:$R,0),1))</f>
        <v>Sikmund David</v>
      </c>
      <c r="M6" s="4">
        <v>2720</v>
      </c>
      <c r="N6" s="24">
        <f t="shared" si="4"/>
        <v>1</v>
      </c>
      <c r="O6" s="55">
        <f t="shared" si="5"/>
        <v>1</v>
      </c>
      <c r="P6" s="47"/>
      <c r="Q6" s="43" t="str">
        <f>IF(ISNA(MATCH(CONCATENATE(Q$2,$A6),'Výsledková listina'!$R:$R,0)),"",INDEX('Výsledková listina'!$B:$B,MATCH(CONCATENATE(Q$2,$A6),'Výsledková listina'!$R:$R,0),1))</f>
        <v>Dušánek Bohuslav</v>
      </c>
      <c r="R6" s="4">
        <v>2040</v>
      </c>
      <c r="S6" s="24">
        <f t="shared" si="6"/>
        <v>4</v>
      </c>
      <c r="T6" s="55">
        <f t="shared" si="7"/>
        <v>4</v>
      </c>
      <c r="U6" s="47"/>
      <c r="V6" s="43">
        <f>IF(ISNA(MATCH(CONCATENATE(V$2,$A6),'Výsledková listina'!$R:$R,0)),"",INDEX('Výsledková listina'!$B:$B,MATCH(CONCATENATE(V$2,$A6),'Výsledková listina'!$R:$R,0),1))</f>
      </c>
      <c r="W6" s="4"/>
      <c r="X6" s="24">
        <f t="shared" si="8"/>
      </c>
      <c r="Y6" s="55">
        <f t="shared" si="9"/>
      </c>
      <c r="Z6" s="47"/>
      <c r="AA6" s="43">
        <f>IF(ISNA(MATCH(CONCATENATE(AA$2,$A6),'Výsledková listina'!$R:$R,0)),"",INDEX('Výsledková listina'!$B:$B,MATCH(CONCATENATE(AA$2,$A6),'Výsledková listina'!$R:$R,0),1))</f>
      </c>
      <c r="AB6" s="4"/>
      <c r="AC6" s="24">
        <f t="shared" si="10"/>
      </c>
      <c r="AD6" s="55">
        <f t="shared" si="11"/>
      </c>
      <c r="AE6" s="47"/>
      <c r="AF6" s="43">
        <f>IF(ISNA(MATCH(CONCATENATE(AF$2,$A6),'Výsledková listina'!$R:$R,0)),"",INDEX('Výsledková listina'!$B:$B,MATCH(CONCATENATE(AF$2,$A6),'Výsledková listina'!$R:$R,0),1))</f>
      </c>
      <c r="AG6" s="4"/>
      <c r="AH6" s="24">
        <f t="shared" si="12"/>
      </c>
      <c r="AI6" s="55">
        <f t="shared" si="13"/>
      </c>
      <c r="AJ6" s="47"/>
      <c r="AK6" s="43">
        <f>IF(ISNA(MATCH(CONCATENATE(AK$2,$A6),'Výsledková listina'!$R:$R,0)),"",INDEX('Výsledková listina'!$B:$B,MATCH(CONCATENATE(AK$2,$A6),'Výsledková listina'!$R:$R,0),1))</f>
      </c>
      <c r="AL6" s="4"/>
      <c r="AM6" s="24">
        <f t="shared" si="14"/>
      </c>
      <c r="AN6" s="55">
        <f t="shared" si="15"/>
      </c>
      <c r="AO6" s="47"/>
      <c r="AP6" s="43">
        <f>IF(ISNA(MATCH(CONCATENATE(AP$2,$A6),'Výsledková listina'!$R:$R,0)),"",INDEX('Výsledková listina'!$B:$B,MATCH(CONCATENATE(AP$2,$A6),'Výsledková listina'!$R:$R,0),1))</f>
      </c>
      <c r="AQ6" s="4"/>
      <c r="AR6" s="24">
        <f t="shared" si="16"/>
      </c>
      <c r="AS6" s="55">
        <f t="shared" si="17"/>
      </c>
      <c r="AT6" s="47"/>
      <c r="AU6" s="43">
        <f>IF(ISNA(MATCH(CONCATENATE(AU$2,$A6),'Výsledková listina'!$R:$R,0)),"",INDEX('Výsledková listina'!$B:$B,MATCH(CONCATENATE(AU$2,$A6),'Výsledková listina'!$R:$R,0),1))</f>
      </c>
      <c r="AV6" s="4"/>
      <c r="AW6" s="24">
        <f t="shared" si="18"/>
      </c>
      <c r="AX6" s="55">
        <f t="shared" si="19"/>
      </c>
      <c r="AY6" s="47"/>
      <c r="AZ6" s="43">
        <f>IF(ISNA(MATCH(CONCATENATE(AZ$2,$A6),'Výsledková listina'!$R:$R,0)),"",INDEX('Výsledková listina'!$B:$B,MATCH(CONCATENATE(AZ$2,$A6),'Výsledková listina'!$R:$R,0),1))</f>
      </c>
      <c r="BA6" s="4"/>
      <c r="BB6" s="24">
        <f t="shared" si="20"/>
      </c>
      <c r="BC6" s="55">
        <f t="shared" si="21"/>
      </c>
      <c r="BD6" s="47"/>
      <c r="BE6" s="43">
        <f>IF(ISNA(MATCH(CONCATENATE(BE$2,$A6),'Výsledková listina'!$R:$R,0)),"",INDEX('Výsledková listina'!$B:$B,MATCH(CONCATENATE(BE$2,$A6),'Výsledková listina'!$R:$R,0),1))</f>
      </c>
      <c r="BF6" s="4"/>
      <c r="BG6" s="24">
        <f t="shared" si="22"/>
      </c>
      <c r="BH6" s="55">
        <f t="shared" si="23"/>
      </c>
      <c r="BI6" s="47"/>
      <c r="BJ6" s="43">
        <f>IF(ISNA(MATCH(CONCATENATE(BJ$2,$A6),'Výsledková listina'!$R:$R,0)),"",INDEX('Výsledková listina'!$B:$B,MATCH(CONCATENATE(BJ$2,$A6),'Výsledková listina'!$R:$R,0),1))</f>
      </c>
      <c r="BK6" s="4"/>
      <c r="BL6" s="24">
        <f t="shared" si="24"/>
      </c>
      <c r="BM6" s="55">
        <f t="shared" si="25"/>
      </c>
      <c r="BN6" s="47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</row>
    <row r="7" spans="1:137" s="10" customFormat="1" ht="34.5" customHeight="1">
      <c r="A7" s="5">
        <v>4</v>
      </c>
      <c r="B7" s="43" t="str">
        <f>IF(ISNA(MATCH(CONCATENATE(B$2,$A7),'Výsledková listina'!$R:$R,0)),"",INDEX('Výsledková listina'!$B:$B,MATCH(CONCATENATE(B$2,$A7),'Výsledková listina'!$R:$R,0),1))</f>
        <v>Kučera Marcel</v>
      </c>
      <c r="C7" s="4">
        <v>3780</v>
      </c>
      <c r="D7" s="24">
        <f t="shared" si="0"/>
        <v>1</v>
      </c>
      <c r="E7" s="55">
        <f t="shared" si="1"/>
        <v>1</v>
      </c>
      <c r="F7" s="47"/>
      <c r="G7" s="43" t="str">
        <f>IF(ISNA(MATCH(CONCATENATE(G$2,$A7),'Výsledková listina'!$R:$R,0)),"",INDEX('Výsledková listina'!$B:$B,MATCH(CONCATENATE(G$2,$A7),'Výsledková listina'!$R:$R,0),1))</f>
        <v>Dušánek Tomáš</v>
      </c>
      <c r="H7" s="4">
        <v>1580</v>
      </c>
      <c r="I7" s="24">
        <f t="shared" si="2"/>
        <v>4</v>
      </c>
      <c r="J7" s="55">
        <f t="shared" si="3"/>
        <v>4</v>
      </c>
      <c r="K7" s="47"/>
      <c r="L7" s="43" t="str">
        <f>IF(ISNA(MATCH(CONCATENATE(L$2,$A7),'Výsledková listina'!$R:$R,0)),"",INDEX('Výsledková listina'!$B:$B,MATCH(CONCATENATE(L$2,$A7),'Výsledková listina'!$R:$R,0),1))</f>
        <v>Škarban Viktor</v>
      </c>
      <c r="M7" s="4">
        <v>560</v>
      </c>
      <c r="N7" s="24">
        <f t="shared" si="4"/>
        <v>5</v>
      </c>
      <c r="O7" s="55">
        <f t="shared" si="5"/>
        <v>5</v>
      </c>
      <c r="P7" s="47"/>
      <c r="Q7" s="43" t="str">
        <f>IF(ISNA(MATCH(CONCATENATE(Q$2,$A7),'Výsledková listina'!$R:$R,0)),"",INDEX('Výsledková listina'!$B:$B,MATCH(CONCATENATE(Q$2,$A7),'Výsledková listina'!$R:$R,0),1))</f>
        <v>Kadlec Tomáš</v>
      </c>
      <c r="R7" s="4">
        <v>360</v>
      </c>
      <c r="S7" s="24">
        <f t="shared" si="6"/>
        <v>9</v>
      </c>
      <c r="T7" s="55">
        <f t="shared" si="7"/>
        <v>9</v>
      </c>
      <c r="U7" s="47"/>
      <c r="V7" s="43">
        <f>IF(ISNA(MATCH(CONCATENATE(V$2,$A7),'Výsledková listina'!$R:$R,0)),"",INDEX('Výsledková listina'!$B:$B,MATCH(CONCATENATE(V$2,$A7),'Výsledková listina'!$R:$R,0),1))</f>
      </c>
      <c r="W7" s="4"/>
      <c r="X7" s="24">
        <f t="shared" si="8"/>
      </c>
      <c r="Y7" s="55">
        <f t="shared" si="9"/>
      </c>
      <c r="Z7" s="47"/>
      <c r="AA7" s="43">
        <f>IF(ISNA(MATCH(CONCATENATE(AA$2,$A7),'Výsledková listina'!$R:$R,0)),"",INDEX('Výsledková listina'!$B:$B,MATCH(CONCATENATE(AA$2,$A7),'Výsledková listina'!$R:$R,0),1))</f>
      </c>
      <c r="AB7" s="4"/>
      <c r="AC7" s="24">
        <f t="shared" si="10"/>
      </c>
      <c r="AD7" s="55">
        <f t="shared" si="11"/>
      </c>
      <c r="AE7" s="47"/>
      <c r="AF7" s="43">
        <f>IF(ISNA(MATCH(CONCATENATE(AF$2,$A7),'Výsledková listina'!$R:$R,0)),"",INDEX('Výsledková listina'!$B:$B,MATCH(CONCATENATE(AF$2,$A7),'Výsledková listina'!$R:$R,0),1))</f>
      </c>
      <c r="AG7" s="4"/>
      <c r="AH7" s="24">
        <f t="shared" si="12"/>
      </c>
      <c r="AI7" s="55">
        <f t="shared" si="13"/>
      </c>
      <c r="AJ7" s="47"/>
      <c r="AK7" s="43">
        <f>IF(ISNA(MATCH(CONCATENATE(AK$2,$A7),'Výsledková listina'!$R:$R,0)),"",INDEX('Výsledková listina'!$B:$B,MATCH(CONCATENATE(AK$2,$A7),'Výsledková listina'!$R:$R,0),1))</f>
      </c>
      <c r="AL7" s="4"/>
      <c r="AM7" s="24">
        <f t="shared" si="14"/>
      </c>
      <c r="AN7" s="55">
        <f t="shared" si="15"/>
      </c>
      <c r="AO7" s="47"/>
      <c r="AP7" s="43">
        <f>IF(ISNA(MATCH(CONCATENATE(AP$2,$A7),'Výsledková listina'!$R:$R,0)),"",INDEX('Výsledková listina'!$B:$B,MATCH(CONCATENATE(AP$2,$A7),'Výsledková listina'!$R:$R,0),1))</f>
      </c>
      <c r="AQ7" s="4"/>
      <c r="AR7" s="24">
        <f t="shared" si="16"/>
      </c>
      <c r="AS7" s="55">
        <f t="shared" si="17"/>
      </c>
      <c r="AT7" s="47"/>
      <c r="AU7" s="43">
        <f>IF(ISNA(MATCH(CONCATENATE(AU$2,$A7),'Výsledková listina'!$R:$R,0)),"",INDEX('Výsledková listina'!$B:$B,MATCH(CONCATENATE(AU$2,$A7),'Výsledková listina'!$R:$R,0),1))</f>
      </c>
      <c r="AV7" s="4"/>
      <c r="AW7" s="24">
        <f t="shared" si="18"/>
      </c>
      <c r="AX7" s="55">
        <f t="shared" si="19"/>
      </c>
      <c r="AY7" s="47"/>
      <c r="AZ7" s="43">
        <f>IF(ISNA(MATCH(CONCATENATE(AZ$2,$A7),'Výsledková listina'!$R:$R,0)),"",INDEX('Výsledková listina'!$B:$B,MATCH(CONCATENATE(AZ$2,$A7),'Výsledková listina'!$R:$R,0),1))</f>
      </c>
      <c r="BA7" s="4"/>
      <c r="BB7" s="24">
        <f t="shared" si="20"/>
      </c>
      <c r="BC7" s="55">
        <f t="shared" si="21"/>
      </c>
      <c r="BD7" s="47"/>
      <c r="BE7" s="43">
        <f>IF(ISNA(MATCH(CONCATENATE(BE$2,$A7),'Výsledková listina'!$R:$R,0)),"",INDEX('Výsledková listina'!$B:$B,MATCH(CONCATENATE(BE$2,$A7),'Výsledková listina'!$R:$R,0),1))</f>
      </c>
      <c r="BF7" s="4"/>
      <c r="BG7" s="24">
        <f t="shared" si="22"/>
      </c>
      <c r="BH7" s="55">
        <f t="shared" si="23"/>
      </c>
      <c r="BI7" s="47"/>
      <c r="BJ7" s="43">
        <f>IF(ISNA(MATCH(CONCATENATE(BJ$2,$A7),'Výsledková listina'!$R:$R,0)),"",INDEX('Výsledková listina'!$B:$B,MATCH(CONCATENATE(BJ$2,$A7),'Výsledková listina'!$R:$R,0),1))</f>
      </c>
      <c r="BK7" s="4"/>
      <c r="BL7" s="24">
        <f t="shared" si="24"/>
      </c>
      <c r="BM7" s="55">
        <f t="shared" si="25"/>
      </c>
      <c r="BN7" s="47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</row>
    <row r="8" spans="1:137" s="10" customFormat="1" ht="34.5" customHeight="1">
      <c r="A8" s="5">
        <v>5</v>
      </c>
      <c r="B8" s="43" t="str">
        <f>IF(ISNA(MATCH(CONCATENATE(B$2,$A8),'Výsledková listina'!$R:$R,0)),"",INDEX('Výsledková listina'!$B:$B,MATCH(CONCATENATE(B$2,$A8),'Výsledková listina'!$R:$R,0),1))</f>
        <v>Vaněk Michal</v>
      </c>
      <c r="C8" s="4">
        <v>3160</v>
      </c>
      <c r="D8" s="24">
        <f t="shared" si="0"/>
        <v>2</v>
      </c>
      <c r="E8" s="55">
        <f t="shared" si="1"/>
        <v>2</v>
      </c>
      <c r="F8" s="47"/>
      <c r="G8" s="43" t="str">
        <f>IF(ISNA(MATCH(CONCATENATE(G$2,$A8),'Výsledková listina'!$R:$R,0)),"",INDEX('Výsledková listina'!$B:$B,MATCH(CONCATENATE(G$2,$A8),'Výsledková listina'!$R:$R,0),1))</f>
        <v>Dohnal Josef</v>
      </c>
      <c r="H8" s="4">
        <v>1340</v>
      </c>
      <c r="I8" s="24">
        <f t="shared" si="2"/>
        <v>5</v>
      </c>
      <c r="J8" s="55">
        <f t="shared" si="3"/>
        <v>5</v>
      </c>
      <c r="K8" s="47"/>
      <c r="L8" s="43" t="str">
        <f>IF(ISNA(MATCH(CONCATENATE(L$2,$A8),'Výsledková listina'!$R:$R,0)),"",INDEX('Výsledková listina'!$B:$B,MATCH(CONCATENATE(L$2,$A8),'Výsledková listina'!$R:$R,0),1))</f>
        <v>Tóth Petr</v>
      </c>
      <c r="M8" s="4">
        <v>600</v>
      </c>
      <c r="N8" s="24">
        <f t="shared" si="4"/>
        <v>4</v>
      </c>
      <c r="O8" s="55">
        <f t="shared" si="5"/>
        <v>4</v>
      </c>
      <c r="P8" s="47"/>
      <c r="Q8" s="43" t="str">
        <f>IF(ISNA(MATCH(CONCATENATE(Q$2,$A8),'Výsledková listina'!$R:$R,0)),"",INDEX('Výsledková listina'!$B:$B,MATCH(CONCATENATE(Q$2,$A8),'Výsledková listina'!$R:$R,0),1))</f>
        <v>Bromovský Petr</v>
      </c>
      <c r="R8" s="4">
        <v>2060</v>
      </c>
      <c r="S8" s="24">
        <f t="shared" si="6"/>
        <v>3</v>
      </c>
      <c r="T8" s="55">
        <f t="shared" si="7"/>
        <v>3</v>
      </c>
      <c r="U8" s="47"/>
      <c r="V8" s="43">
        <f>IF(ISNA(MATCH(CONCATENATE(V$2,$A8),'Výsledková listina'!$R:$R,0)),"",INDEX('Výsledková listina'!$B:$B,MATCH(CONCATENATE(V$2,$A8),'Výsledková listina'!$R:$R,0),1))</f>
      </c>
      <c r="W8" s="4"/>
      <c r="X8" s="24">
        <f t="shared" si="8"/>
      </c>
      <c r="Y8" s="55">
        <f t="shared" si="9"/>
      </c>
      <c r="Z8" s="47"/>
      <c r="AA8" s="43">
        <f>IF(ISNA(MATCH(CONCATENATE(AA$2,$A8),'Výsledková listina'!$R:$R,0)),"",INDEX('Výsledková listina'!$B:$B,MATCH(CONCATENATE(AA$2,$A8),'Výsledková listina'!$R:$R,0),1))</f>
      </c>
      <c r="AB8" s="4"/>
      <c r="AC8" s="24">
        <f t="shared" si="10"/>
      </c>
      <c r="AD8" s="55">
        <f t="shared" si="11"/>
      </c>
      <c r="AE8" s="47"/>
      <c r="AF8" s="43">
        <f>IF(ISNA(MATCH(CONCATENATE(AF$2,$A8),'Výsledková listina'!$R:$R,0)),"",INDEX('Výsledková listina'!$B:$B,MATCH(CONCATENATE(AF$2,$A8),'Výsledková listina'!$R:$R,0),1))</f>
      </c>
      <c r="AG8" s="4"/>
      <c r="AH8" s="24">
        <f t="shared" si="12"/>
      </c>
      <c r="AI8" s="55">
        <f t="shared" si="13"/>
      </c>
      <c r="AJ8" s="47"/>
      <c r="AK8" s="43">
        <f>IF(ISNA(MATCH(CONCATENATE(AK$2,$A8),'Výsledková listina'!$R:$R,0)),"",INDEX('Výsledková listina'!$B:$B,MATCH(CONCATENATE(AK$2,$A8),'Výsledková listina'!$R:$R,0),1))</f>
      </c>
      <c r="AL8" s="4"/>
      <c r="AM8" s="24">
        <f t="shared" si="14"/>
      </c>
      <c r="AN8" s="55">
        <f t="shared" si="15"/>
      </c>
      <c r="AO8" s="47"/>
      <c r="AP8" s="43">
        <f>IF(ISNA(MATCH(CONCATENATE(AP$2,$A8),'Výsledková listina'!$R:$R,0)),"",INDEX('Výsledková listina'!$B:$B,MATCH(CONCATENATE(AP$2,$A8),'Výsledková listina'!$R:$R,0),1))</f>
      </c>
      <c r="AQ8" s="4"/>
      <c r="AR8" s="24">
        <f t="shared" si="16"/>
      </c>
      <c r="AS8" s="55">
        <f t="shared" si="17"/>
      </c>
      <c r="AT8" s="47"/>
      <c r="AU8" s="43">
        <f>IF(ISNA(MATCH(CONCATENATE(AU$2,$A8),'Výsledková listina'!$R:$R,0)),"",INDEX('Výsledková listina'!$B:$B,MATCH(CONCATENATE(AU$2,$A8),'Výsledková listina'!$R:$R,0),1))</f>
      </c>
      <c r="AV8" s="4"/>
      <c r="AW8" s="24">
        <f t="shared" si="18"/>
      </c>
      <c r="AX8" s="55">
        <f t="shared" si="19"/>
      </c>
      <c r="AY8" s="47"/>
      <c r="AZ8" s="43">
        <f>IF(ISNA(MATCH(CONCATENATE(AZ$2,$A8),'Výsledková listina'!$R:$R,0)),"",INDEX('Výsledková listina'!$B:$B,MATCH(CONCATENATE(AZ$2,$A8),'Výsledková listina'!$R:$R,0),1))</f>
      </c>
      <c r="BA8" s="4"/>
      <c r="BB8" s="24">
        <f t="shared" si="20"/>
      </c>
      <c r="BC8" s="55">
        <f t="shared" si="21"/>
      </c>
      <c r="BD8" s="47"/>
      <c r="BE8" s="43">
        <f>IF(ISNA(MATCH(CONCATENATE(BE$2,$A8),'Výsledková listina'!$R:$R,0)),"",INDEX('Výsledková listina'!$B:$B,MATCH(CONCATENATE(BE$2,$A8),'Výsledková listina'!$R:$R,0),1))</f>
      </c>
      <c r="BF8" s="4"/>
      <c r="BG8" s="24">
        <f t="shared" si="22"/>
      </c>
      <c r="BH8" s="55">
        <f t="shared" si="23"/>
      </c>
      <c r="BI8" s="47"/>
      <c r="BJ8" s="43">
        <f>IF(ISNA(MATCH(CONCATENATE(BJ$2,$A8),'Výsledková listina'!$R:$R,0)),"",INDEX('Výsledková listina'!$B:$B,MATCH(CONCATENATE(BJ$2,$A8),'Výsledková listina'!$R:$R,0),1))</f>
      </c>
      <c r="BK8" s="4"/>
      <c r="BL8" s="24">
        <f t="shared" si="24"/>
      </c>
      <c r="BM8" s="55">
        <f t="shared" si="25"/>
      </c>
      <c r="BN8" s="47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</row>
    <row r="9" spans="1:137" s="10" customFormat="1" ht="34.5" customHeight="1">
      <c r="A9" s="5">
        <v>6</v>
      </c>
      <c r="B9" s="43" t="str">
        <f>IF(ISNA(MATCH(CONCATENATE(B$2,$A9),'Výsledková listina'!$R:$R,0)),"",INDEX('Výsledková listina'!$B:$B,MATCH(CONCATENATE(B$2,$A9),'Výsledková listina'!$R:$R,0),1))</f>
        <v>David Ondřej</v>
      </c>
      <c r="C9" s="4">
        <v>2620</v>
      </c>
      <c r="D9" s="24">
        <f t="shared" si="0"/>
        <v>4</v>
      </c>
      <c r="E9" s="55">
        <f t="shared" si="1"/>
        <v>4</v>
      </c>
      <c r="F9" s="47"/>
      <c r="G9" s="43" t="str">
        <f>IF(ISNA(MATCH(CONCATENATE(G$2,$A9),'Výsledková listina'!$R:$R,0)),"",INDEX('Výsledková listina'!$B:$B,MATCH(CONCATENATE(G$2,$A9),'Výsledková listina'!$R:$R,0),1))</f>
        <v>Štástka O./Roth Zdeněk</v>
      </c>
      <c r="H9" s="4">
        <v>1060</v>
      </c>
      <c r="I9" s="24">
        <f t="shared" si="2"/>
        <v>6</v>
      </c>
      <c r="J9" s="55">
        <f t="shared" si="3"/>
        <v>6.5</v>
      </c>
      <c r="K9" s="47"/>
      <c r="L9" s="43" t="str">
        <f>IF(ISNA(MATCH(CONCATENATE(L$2,$A9),'Výsledková listina'!$R:$R,0)),"",INDEX('Výsledková listina'!$B:$B,MATCH(CONCATENATE(L$2,$A9),'Výsledková listina'!$R:$R,0),1))</f>
        <v>Podlaha Jaroslav</v>
      </c>
      <c r="M9" s="4">
        <v>0</v>
      </c>
      <c r="N9" s="24">
        <f t="shared" si="4"/>
        <v>7</v>
      </c>
      <c r="O9" s="55">
        <f t="shared" si="5"/>
        <v>9.5</v>
      </c>
      <c r="P9" s="47"/>
      <c r="Q9" s="43" t="str">
        <f>IF(ISNA(MATCH(CONCATENATE(Q$2,$A9),'Výsledková listina'!$R:$R,0)),"",INDEX('Výsledková listina'!$B:$B,MATCH(CONCATENATE(Q$2,$A9),'Výsledková listina'!$R:$R,0),1))</f>
        <v>Miler Tomáš</v>
      </c>
      <c r="R9" s="4">
        <v>980</v>
      </c>
      <c r="S9" s="24">
        <f t="shared" si="6"/>
        <v>8</v>
      </c>
      <c r="T9" s="55">
        <f t="shared" si="7"/>
        <v>8</v>
      </c>
      <c r="U9" s="47"/>
      <c r="V9" s="43">
        <f>IF(ISNA(MATCH(CONCATENATE(V$2,$A9),'Výsledková listina'!$R:$R,0)),"",INDEX('Výsledková listina'!$B:$B,MATCH(CONCATENATE(V$2,$A9),'Výsledková listina'!$R:$R,0),1))</f>
      </c>
      <c r="W9" s="4"/>
      <c r="X9" s="24">
        <f t="shared" si="8"/>
      </c>
      <c r="Y9" s="55">
        <f t="shared" si="9"/>
      </c>
      <c r="Z9" s="47"/>
      <c r="AA9" s="43">
        <f>IF(ISNA(MATCH(CONCATENATE(AA$2,$A9),'Výsledková listina'!$R:$R,0)),"",INDEX('Výsledková listina'!$B:$B,MATCH(CONCATENATE(AA$2,$A9),'Výsledková listina'!$R:$R,0),1))</f>
      </c>
      <c r="AB9" s="4"/>
      <c r="AC9" s="24">
        <f t="shared" si="10"/>
      </c>
      <c r="AD9" s="55">
        <f t="shared" si="11"/>
      </c>
      <c r="AE9" s="47"/>
      <c r="AF9" s="43">
        <f>IF(ISNA(MATCH(CONCATENATE(AF$2,$A9),'Výsledková listina'!$R:$R,0)),"",INDEX('Výsledková listina'!$B:$B,MATCH(CONCATENATE(AF$2,$A9),'Výsledková listina'!$R:$R,0),1))</f>
      </c>
      <c r="AG9" s="4"/>
      <c r="AH9" s="24">
        <f t="shared" si="12"/>
      </c>
      <c r="AI9" s="55">
        <f t="shared" si="13"/>
      </c>
      <c r="AJ9" s="47"/>
      <c r="AK9" s="43">
        <f>IF(ISNA(MATCH(CONCATENATE(AK$2,$A9),'Výsledková listina'!$R:$R,0)),"",INDEX('Výsledková listina'!$B:$B,MATCH(CONCATENATE(AK$2,$A9),'Výsledková listina'!$R:$R,0),1))</f>
      </c>
      <c r="AL9" s="4"/>
      <c r="AM9" s="24">
        <f t="shared" si="14"/>
      </c>
      <c r="AN9" s="55">
        <f t="shared" si="15"/>
      </c>
      <c r="AO9" s="47"/>
      <c r="AP9" s="43">
        <f>IF(ISNA(MATCH(CONCATENATE(AP$2,$A9),'Výsledková listina'!$R:$R,0)),"",INDEX('Výsledková listina'!$B:$B,MATCH(CONCATENATE(AP$2,$A9),'Výsledková listina'!$R:$R,0),1))</f>
      </c>
      <c r="AQ9" s="4"/>
      <c r="AR9" s="24">
        <f t="shared" si="16"/>
      </c>
      <c r="AS9" s="55">
        <f t="shared" si="17"/>
      </c>
      <c r="AT9" s="47"/>
      <c r="AU9" s="43">
        <f>IF(ISNA(MATCH(CONCATENATE(AU$2,$A9),'Výsledková listina'!$R:$R,0)),"",INDEX('Výsledková listina'!$B:$B,MATCH(CONCATENATE(AU$2,$A9),'Výsledková listina'!$R:$R,0),1))</f>
      </c>
      <c r="AV9" s="4"/>
      <c r="AW9" s="24">
        <f t="shared" si="18"/>
      </c>
      <c r="AX9" s="55">
        <f t="shared" si="19"/>
      </c>
      <c r="AY9" s="47"/>
      <c r="AZ9" s="43">
        <f>IF(ISNA(MATCH(CONCATENATE(AZ$2,$A9),'Výsledková listina'!$R:$R,0)),"",INDEX('Výsledková listina'!$B:$B,MATCH(CONCATENATE(AZ$2,$A9),'Výsledková listina'!$R:$R,0),1))</f>
      </c>
      <c r="BA9" s="4"/>
      <c r="BB9" s="24">
        <f t="shared" si="20"/>
      </c>
      <c r="BC9" s="55">
        <f t="shared" si="21"/>
      </c>
      <c r="BD9" s="47"/>
      <c r="BE9" s="43">
        <f>IF(ISNA(MATCH(CONCATENATE(BE$2,$A9),'Výsledková listina'!$R:$R,0)),"",INDEX('Výsledková listina'!$B:$B,MATCH(CONCATENATE(BE$2,$A9),'Výsledková listina'!$R:$R,0),1))</f>
      </c>
      <c r="BF9" s="4"/>
      <c r="BG9" s="24">
        <f t="shared" si="22"/>
      </c>
      <c r="BH9" s="55">
        <f t="shared" si="23"/>
      </c>
      <c r="BI9" s="47"/>
      <c r="BJ9" s="43">
        <f>IF(ISNA(MATCH(CONCATENATE(BJ$2,$A9),'Výsledková listina'!$R:$R,0)),"",INDEX('Výsledková listina'!$B:$B,MATCH(CONCATENATE(BJ$2,$A9),'Výsledková listina'!$R:$R,0),1))</f>
      </c>
      <c r="BK9" s="4"/>
      <c r="BL9" s="24">
        <f t="shared" si="24"/>
      </c>
      <c r="BM9" s="55">
        <f t="shared" si="25"/>
      </c>
      <c r="BN9" s="47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</row>
    <row r="10" spans="1:137" s="10" customFormat="1" ht="34.5" customHeight="1">
      <c r="A10" s="5">
        <v>7</v>
      </c>
      <c r="B10" s="43" t="str">
        <f>IF(ISNA(MATCH(CONCATENATE(B$2,$A10),'Výsledková listina'!$R:$R,0)),"",INDEX('Výsledková listina'!$B:$B,MATCH(CONCATENATE(B$2,$A10),'Výsledková listina'!$R:$R,0),1))</f>
        <v>Podlaha Adam</v>
      </c>
      <c r="C10" s="4">
        <v>760</v>
      </c>
      <c r="D10" s="24">
        <f t="shared" si="0"/>
        <v>9</v>
      </c>
      <c r="E10" s="55">
        <f t="shared" si="1"/>
        <v>9</v>
      </c>
      <c r="F10" s="47"/>
      <c r="G10" s="43" t="str">
        <f>IF(ISNA(MATCH(CONCATENATE(G$2,$A10),'Výsledková listina'!$R:$R,0)),"",INDEX('Výsledková listina'!$B:$B,MATCH(CONCATENATE(G$2,$A10),'Výsledková listina'!$R:$R,0),1))</f>
        <v>Pokorný František</v>
      </c>
      <c r="H10" s="4">
        <v>1000</v>
      </c>
      <c r="I10" s="24">
        <f t="shared" si="2"/>
        <v>8</v>
      </c>
      <c r="J10" s="55">
        <f t="shared" si="3"/>
        <v>8</v>
      </c>
      <c r="K10" s="47"/>
      <c r="L10" s="43" t="str">
        <f>IF(ISNA(MATCH(CONCATENATE(L$2,$A10),'Výsledková listina'!$R:$R,0)),"",INDEX('Výsledková listina'!$B:$B,MATCH(CONCATENATE(L$2,$A10),'Výsledková listina'!$R:$R,0),1))</f>
        <v>Staněk Kája</v>
      </c>
      <c r="M10" s="4">
        <v>1160</v>
      </c>
      <c r="N10" s="24">
        <f t="shared" si="4"/>
        <v>3</v>
      </c>
      <c r="O10" s="55">
        <f t="shared" si="5"/>
        <v>3</v>
      </c>
      <c r="P10" s="47"/>
      <c r="Q10" s="43" t="str">
        <f>IF(ISNA(MATCH(CONCATENATE(Q$2,$A10),'Výsledková listina'!$R:$R,0)),"",INDEX('Výsledková listina'!$B:$B,MATCH(CONCATENATE(Q$2,$A10),'Výsledková listina'!$R:$R,0),1))</f>
        <v>Konopásek Jaroslav</v>
      </c>
      <c r="R10" s="4">
        <v>1220</v>
      </c>
      <c r="S10" s="24">
        <f t="shared" si="6"/>
        <v>5</v>
      </c>
      <c r="T10" s="55">
        <f t="shared" si="7"/>
        <v>5.5</v>
      </c>
      <c r="U10" s="47"/>
      <c r="V10" s="43">
        <f>IF(ISNA(MATCH(CONCATENATE(V$2,$A10),'Výsledková listina'!$R:$R,0)),"",INDEX('Výsledková listina'!$B:$B,MATCH(CONCATENATE(V$2,$A10),'Výsledková listina'!$R:$R,0),1))</f>
      </c>
      <c r="W10" s="4"/>
      <c r="X10" s="24">
        <f t="shared" si="8"/>
      </c>
      <c r="Y10" s="55">
        <f t="shared" si="9"/>
      </c>
      <c r="Z10" s="47"/>
      <c r="AA10" s="43">
        <f>IF(ISNA(MATCH(CONCATENATE(AA$2,$A10),'Výsledková listina'!$R:$R,0)),"",INDEX('Výsledková listina'!$B:$B,MATCH(CONCATENATE(AA$2,$A10),'Výsledková listina'!$R:$R,0),1))</f>
      </c>
      <c r="AB10" s="4"/>
      <c r="AC10" s="24">
        <f t="shared" si="10"/>
      </c>
      <c r="AD10" s="55">
        <f t="shared" si="11"/>
      </c>
      <c r="AE10" s="47"/>
      <c r="AF10" s="43">
        <f>IF(ISNA(MATCH(CONCATENATE(AF$2,$A10),'Výsledková listina'!$R:$R,0)),"",INDEX('Výsledková listina'!$B:$B,MATCH(CONCATENATE(AF$2,$A10),'Výsledková listina'!$R:$R,0),1))</f>
      </c>
      <c r="AG10" s="4"/>
      <c r="AH10" s="24">
        <f t="shared" si="12"/>
      </c>
      <c r="AI10" s="55">
        <f t="shared" si="13"/>
      </c>
      <c r="AJ10" s="47"/>
      <c r="AK10" s="43">
        <f>IF(ISNA(MATCH(CONCATENATE(AK$2,$A10),'Výsledková listina'!$R:$R,0)),"",INDEX('Výsledková listina'!$B:$B,MATCH(CONCATENATE(AK$2,$A10),'Výsledková listina'!$R:$R,0),1))</f>
      </c>
      <c r="AL10" s="4"/>
      <c r="AM10" s="24">
        <f t="shared" si="14"/>
      </c>
      <c r="AN10" s="55">
        <f t="shared" si="15"/>
      </c>
      <c r="AO10" s="47"/>
      <c r="AP10" s="43">
        <f>IF(ISNA(MATCH(CONCATENATE(AP$2,$A10),'Výsledková listina'!$R:$R,0)),"",INDEX('Výsledková listina'!$B:$B,MATCH(CONCATENATE(AP$2,$A10),'Výsledková listina'!$R:$R,0),1))</f>
      </c>
      <c r="AQ10" s="4"/>
      <c r="AR10" s="24">
        <f t="shared" si="16"/>
      </c>
      <c r="AS10" s="55">
        <f t="shared" si="17"/>
      </c>
      <c r="AT10" s="47"/>
      <c r="AU10" s="43">
        <f>IF(ISNA(MATCH(CONCATENATE(AU$2,$A10),'Výsledková listina'!$R:$R,0)),"",INDEX('Výsledková listina'!$B:$B,MATCH(CONCATENATE(AU$2,$A10),'Výsledková listina'!$R:$R,0),1))</f>
      </c>
      <c r="AV10" s="4"/>
      <c r="AW10" s="24">
        <f t="shared" si="18"/>
      </c>
      <c r="AX10" s="55">
        <f t="shared" si="19"/>
      </c>
      <c r="AY10" s="47"/>
      <c r="AZ10" s="43">
        <f>IF(ISNA(MATCH(CONCATENATE(AZ$2,$A10),'Výsledková listina'!$R:$R,0)),"",INDEX('Výsledková listina'!$B:$B,MATCH(CONCATENATE(AZ$2,$A10),'Výsledková listina'!$R:$R,0),1))</f>
      </c>
      <c r="BA10" s="4"/>
      <c r="BB10" s="24">
        <f t="shared" si="20"/>
      </c>
      <c r="BC10" s="55">
        <f t="shared" si="21"/>
      </c>
      <c r="BD10" s="47"/>
      <c r="BE10" s="43">
        <f>IF(ISNA(MATCH(CONCATENATE(BE$2,$A10),'Výsledková listina'!$R:$R,0)),"",INDEX('Výsledková listina'!$B:$B,MATCH(CONCATENATE(BE$2,$A10),'Výsledková listina'!$R:$R,0),1))</f>
      </c>
      <c r="BF10" s="4"/>
      <c r="BG10" s="24">
        <f t="shared" si="22"/>
      </c>
      <c r="BH10" s="55">
        <f t="shared" si="23"/>
      </c>
      <c r="BI10" s="47"/>
      <c r="BJ10" s="43">
        <f>IF(ISNA(MATCH(CONCATENATE(BJ$2,$A10),'Výsledková listina'!$R:$R,0)),"",INDEX('Výsledková listina'!$B:$B,MATCH(CONCATENATE(BJ$2,$A10),'Výsledková listina'!$R:$R,0),1))</f>
      </c>
      <c r="BK10" s="4"/>
      <c r="BL10" s="24">
        <f t="shared" si="24"/>
      </c>
      <c r="BM10" s="55">
        <f t="shared" si="25"/>
      </c>
      <c r="BN10" s="47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</row>
    <row r="11" spans="1:137" s="10" customFormat="1" ht="34.5" customHeight="1">
      <c r="A11" s="5">
        <v>8</v>
      </c>
      <c r="B11" s="43" t="str">
        <f>IF(ISNA(MATCH(CONCATENATE(B$2,$A11),'Výsledková listina'!$R:$R,0)),"",INDEX('Výsledková listina'!$B:$B,MATCH(CONCATENATE(B$2,$A11),'Výsledková listina'!$R:$R,0),1))</f>
        <v>Fajfer Filip</v>
      </c>
      <c r="C11" s="4">
        <v>1620</v>
      </c>
      <c r="D11" s="24">
        <f t="shared" si="0"/>
        <v>7</v>
      </c>
      <c r="E11" s="55">
        <f t="shared" si="1"/>
        <v>7</v>
      </c>
      <c r="F11" s="47"/>
      <c r="G11" s="43" t="str">
        <f>IF(ISNA(MATCH(CONCATENATE(G$2,$A11),'Výsledková listina'!$R:$R,0)),"",INDEX('Výsledková listina'!$B:$B,MATCH(CONCATENATE(G$2,$A11),'Výsledková listina'!$R:$R,0),1))</f>
        <v>Váňa Martin</v>
      </c>
      <c r="H11" s="4">
        <v>1900</v>
      </c>
      <c r="I11" s="24">
        <f t="shared" si="2"/>
        <v>3</v>
      </c>
      <c r="J11" s="55">
        <f t="shared" si="3"/>
        <v>3</v>
      </c>
      <c r="K11" s="47"/>
      <c r="L11" s="43" t="str">
        <f>IF(ISNA(MATCH(CONCATENATE(L$2,$A11),'Výsledková listina'!$R:$R,0)),"",INDEX('Výsledková listina'!$B:$B,MATCH(CONCATENATE(L$2,$A11),'Výsledková listina'!$R:$R,0),1))</f>
        <v>Karasek Pavel</v>
      </c>
      <c r="M11" s="4">
        <v>50</v>
      </c>
      <c r="N11" s="24">
        <f t="shared" si="4"/>
        <v>6</v>
      </c>
      <c r="O11" s="55">
        <f t="shared" si="5"/>
        <v>6</v>
      </c>
      <c r="P11" s="47"/>
      <c r="Q11" s="43" t="str">
        <f>IF(ISNA(MATCH(CONCATENATE(Q$2,$A11),'Výsledková listina'!$R:$R,0)),"",INDEX('Výsledková listina'!$B:$B,MATCH(CONCATENATE(Q$2,$A11),'Výsledková listina'!$R:$R,0),1))</f>
        <v>Kabourek Václav</v>
      </c>
      <c r="R11" s="4">
        <v>2560</v>
      </c>
      <c r="S11" s="24">
        <f t="shared" si="6"/>
        <v>2</v>
      </c>
      <c r="T11" s="55">
        <f t="shared" si="7"/>
        <v>2</v>
      </c>
      <c r="U11" s="47"/>
      <c r="V11" s="43">
        <f>IF(ISNA(MATCH(CONCATENATE(V$2,$A11),'Výsledková listina'!$R:$R,0)),"",INDEX('Výsledková listina'!$B:$B,MATCH(CONCATENATE(V$2,$A11),'Výsledková listina'!$R:$R,0),1))</f>
      </c>
      <c r="W11" s="4"/>
      <c r="X11" s="24">
        <f t="shared" si="8"/>
      </c>
      <c r="Y11" s="55">
        <f t="shared" si="9"/>
      </c>
      <c r="Z11" s="47"/>
      <c r="AA11" s="43">
        <f>IF(ISNA(MATCH(CONCATENATE(AA$2,$A11),'Výsledková listina'!$R:$R,0)),"",INDEX('Výsledková listina'!$B:$B,MATCH(CONCATENATE(AA$2,$A11),'Výsledková listina'!$R:$R,0),1))</f>
      </c>
      <c r="AB11" s="4"/>
      <c r="AC11" s="24">
        <f t="shared" si="10"/>
      </c>
      <c r="AD11" s="55">
        <f t="shared" si="11"/>
      </c>
      <c r="AE11" s="47"/>
      <c r="AF11" s="43">
        <f>IF(ISNA(MATCH(CONCATENATE(AF$2,$A11),'Výsledková listina'!$R:$R,0)),"",INDEX('Výsledková listina'!$B:$B,MATCH(CONCATENATE(AF$2,$A11),'Výsledková listina'!$R:$R,0),1))</f>
      </c>
      <c r="AG11" s="4"/>
      <c r="AH11" s="24">
        <f t="shared" si="12"/>
      </c>
      <c r="AI11" s="55">
        <f t="shared" si="13"/>
      </c>
      <c r="AJ11" s="47"/>
      <c r="AK11" s="43">
        <f>IF(ISNA(MATCH(CONCATENATE(AK$2,$A11),'Výsledková listina'!$R:$R,0)),"",INDEX('Výsledková listina'!$B:$B,MATCH(CONCATENATE(AK$2,$A11),'Výsledková listina'!$R:$R,0),1))</f>
      </c>
      <c r="AL11" s="4"/>
      <c r="AM11" s="24">
        <f t="shared" si="14"/>
      </c>
      <c r="AN11" s="55">
        <f t="shared" si="15"/>
      </c>
      <c r="AO11" s="47"/>
      <c r="AP11" s="43">
        <f>IF(ISNA(MATCH(CONCATENATE(AP$2,$A11),'Výsledková listina'!$R:$R,0)),"",INDEX('Výsledková listina'!$B:$B,MATCH(CONCATENATE(AP$2,$A11),'Výsledková listina'!$R:$R,0),1))</f>
      </c>
      <c r="AQ11" s="4"/>
      <c r="AR11" s="24">
        <f t="shared" si="16"/>
      </c>
      <c r="AS11" s="55">
        <f t="shared" si="17"/>
      </c>
      <c r="AT11" s="47"/>
      <c r="AU11" s="43">
        <f>IF(ISNA(MATCH(CONCATENATE(AU$2,$A11),'Výsledková listina'!$R:$R,0)),"",INDEX('Výsledková listina'!$B:$B,MATCH(CONCATENATE(AU$2,$A11),'Výsledková listina'!$R:$R,0),1))</f>
      </c>
      <c r="AV11" s="4"/>
      <c r="AW11" s="24">
        <f t="shared" si="18"/>
      </c>
      <c r="AX11" s="55">
        <f t="shared" si="19"/>
      </c>
      <c r="AY11" s="47"/>
      <c r="AZ11" s="43">
        <f>IF(ISNA(MATCH(CONCATENATE(AZ$2,$A11),'Výsledková listina'!$R:$R,0)),"",INDEX('Výsledková listina'!$B:$B,MATCH(CONCATENATE(AZ$2,$A11),'Výsledková listina'!$R:$R,0),1))</f>
      </c>
      <c r="BA11" s="4"/>
      <c r="BB11" s="24">
        <f t="shared" si="20"/>
      </c>
      <c r="BC11" s="55">
        <f t="shared" si="21"/>
      </c>
      <c r="BD11" s="47"/>
      <c r="BE11" s="43">
        <f>IF(ISNA(MATCH(CONCATENATE(BE$2,$A11),'Výsledková listina'!$R:$R,0)),"",INDEX('Výsledková listina'!$B:$B,MATCH(CONCATENATE(BE$2,$A11),'Výsledková listina'!$R:$R,0),1))</f>
      </c>
      <c r="BF11" s="4"/>
      <c r="BG11" s="24">
        <f t="shared" si="22"/>
      </c>
      <c r="BH11" s="55">
        <f t="shared" si="23"/>
      </c>
      <c r="BI11" s="47"/>
      <c r="BJ11" s="43">
        <f>IF(ISNA(MATCH(CONCATENATE(BJ$2,$A11),'Výsledková listina'!$R:$R,0)),"",INDEX('Výsledková listina'!$B:$B,MATCH(CONCATENATE(BJ$2,$A11),'Výsledková listina'!$R:$R,0),1))</f>
      </c>
      <c r="BK11" s="4"/>
      <c r="BL11" s="24">
        <f t="shared" si="24"/>
      </c>
      <c r="BM11" s="55">
        <f t="shared" si="25"/>
      </c>
      <c r="BN11" s="47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</row>
    <row r="12" spans="1:137" s="10" customFormat="1" ht="34.5" customHeight="1">
      <c r="A12" s="5">
        <v>9</v>
      </c>
      <c r="B12" s="43" t="str">
        <f>IF(ISNA(MATCH(CONCATENATE(B$2,$A12),'Výsledková listina'!$R:$R,0)),"",INDEX('Výsledková listina'!$B:$B,MATCH(CONCATENATE(B$2,$A12),'Výsledková listina'!$R:$R,0),1))</f>
        <v>Ševčík Josef</v>
      </c>
      <c r="C12" s="4">
        <v>0</v>
      </c>
      <c r="D12" s="24">
        <f t="shared" si="0"/>
        <v>12</v>
      </c>
      <c r="E12" s="55">
        <f t="shared" si="1"/>
        <v>12</v>
      </c>
      <c r="F12" s="47"/>
      <c r="G12" s="43" t="str">
        <f>IF(ISNA(MATCH(CONCATENATE(G$2,$A12),'Výsledková listina'!$R:$R,0)),"",INDEX('Výsledková listina'!$B:$B,MATCH(CONCATENATE(G$2,$A12),'Výsledková listina'!$R:$R,0),1))</f>
        <v>Beránek Oldřich</v>
      </c>
      <c r="H12" s="4">
        <v>220</v>
      </c>
      <c r="I12" s="24">
        <f t="shared" si="2"/>
        <v>9</v>
      </c>
      <c r="J12" s="55">
        <f t="shared" si="3"/>
        <v>9</v>
      </c>
      <c r="K12" s="47"/>
      <c r="L12" s="43" t="str">
        <f>IF(ISNA(MATCH(CONCATENATE(L$2,$A12),'Výsledková listina'!$R:$R,0)),"",INDEX('Výsledková listina'!$B:$B,MATCH(CONCATENATE(L$2,$A12),'Výsledková listina'!$R:$R,0),1))</f>
        <v>Lapec Martin</v>
      </c>
      <c r="M12" s="4">
        <v>0</v>
      </c>
      <c r="N12" s="24">
        <f t="shared" si="4"/>
        <v>7</v>
      </c>
      <c r="O12" s="55">
        <f t="shared" si="5"/>
        <v>9.5</v>
      </c>
      <c r="P12" s="47"/>
      <c r="Q12" s="43" t="str">
        <f>IF(ISNA(MATCH(CONCATENATE(Q$2,$A12),'Výsledková listina'!$R:$R,0)),"",INDEX('Výsledková listina'!$B:$B,MATCH(CONCATENATE(Q$2,$A12),'Výsledková listina'!$R:$R,0),1))</f>
        <v>Bartoň Roman</v>
      </c>
      <c r="R12" s="4">
        <v>3620</v>
      </c>
      <c r="S12" s="24">
        <f t="shared" si="6"/>
        <v>1</v>
      </c>
      <c r="T12" s="55">
        <f t="shared" si="7"/>
        <v>1</v>
      </c>
      <c r="U12" s="47"/>
      <c r="V12" s="43">
        <f>IF(ISNA(MATCH(CONCATENATE(V$2,$A12),'Výsledková listina'!$R:$R,0)),"",INDEX('Výsledková listina'!$B:$B,MATCH(CONCATENATE(V$2,$A12),'Výsledková listina'!$R:$R,0),1))</f>
      </c>
      <c r="W12" s="4"/>
      <c r="X12" s="24">
        <f t="shared" si="8"/>
      </c>
      <c r="Y12" s="55">
        <f t="shared" si="9"/>
      </c>
      <c r="Z12" s="47"/>
      <c r="AA12" s="43">
        <f>IF(ISNA(MATCH(CONCATENATE(AA$2,$A12),'Výsledková listina'!$R:$R,0)),"",INDEX('Výsledková listina'!$B:$B,MATCH(CONCATENATE(AA$2,$A12),'Výsledková listina'!$R:$R,0),1))</f>
      </c>
      <c r="AB12" s="4"/>
      <c r="AC12" s="24">
        <f t="shared" si="10"/>
      </c>
      <c r="AD12" s="55">
        <f t="shared" si="11"/>
      </c>
      <c r="AE12" s="47"/>
      <c r="AF12" s="43">
        <f>IF(ISNA(MATCH(CONCATENATE(AF$2,$A12),'Výsledková listina'!$R:$R,0)),"",INDEX('Výsledková listina'!$B:$B,MATCH(CONCATENATE(AF$2,$A12),'Výsledková listina'!$R:$R,0),1))</f>
      </c>
      <c r="AG12" s="4"/>
      <c r="AH12" s="24">
        <f t="shared" si="12"/>
      </c>
      <c r="AI12" s="55">
        <f t="shared" si="13"/>
      </c>
      <c r="AJ12" s="47"/>
      <c r="AK12" s="43">
        <f>IF(ISNA(MATCH(CONCATENATE(AK$2,$A12),'Výsledková listina'!$R:$R,0)),"",INDEX('Výsledková listina'!$B:$B,MATCH(CONCATENATE(AK$2,$A12),'Výsledková listina'!$R:$R,0),1))</f>
      </c>
      <c r="AL12" s="4"/>
      <c r="AM12" s="24">
        <f t="shared" si="14"/>
      </c>
      <c r="AN12" s="55">
        <f t="shared" si="15"/>
      </c>
      <c r="AO12" s="47"/>
      <c r="AP12" s="43">
        <f>IF(ISNA(MATCH(CONCATENATE(AP$2,$A12),'Výsledková listina'!$R:$R,0)),"",INDEX('Výsledková listina'!$B:$B,MATCH(CONCATENATE(AP$2,$A12),'Výsledková listina'!$R:$R,0),1))</f>
      </c>
      <c r="AQ12" s="4"/>
      <c r="AR12" s="24">
        <f t="shared" si="16"/>
      </c>
      <c r="AS12" s="55">
        <f t="shared" si="17"/>
      </c>
      <c r="AT12" s="47"/>
      <c r="AU12" s="43">
        <f>IF(ISNA(MATCH(CONCATENATE(AU$2,$A12),'Výsledková listina'!$R:$R,0)),"",INDEX('Výsledková listina'!$B:$B,MATCH(CONCATENATE(AU$2,$A12),'Výsledková listina'!$R:$R,0),1))</f>
      </c>
      <c r="AV12" s="4"/>
      <c r="AW12" s="24">
        <f t="shared" si="18"/>
      </c>
      <c r="AX12" s="55">
        <f t="shared" si="19"/>
      </c>
      <c r="AY12" s="47"/>
      <c r="AZ12" s="43">
        <f>IF(ISNA(MATCH(CONCATENATE(AZ$2,$A12),'Výsledková listina'!$R:$R,0)),"",INDEX('Výsledková listina'!$B:$B,MATCH(CONCATENATE(AZ$2,$A12),'Výsledková listina'!$R:$R,0),1))</f>
      </c>
      <c r="BA12" s="4"/>
      <c r="BB12" s="24">
        <f t="shared" si="20"/>
      </c>
      <c r="BC12" s="55">
        <f t="shared" si="21"/>
      </c>
      <c r="BD12" s="47"/>
      <c r="BE12" s="43">
        <f>IF(ISNA(MATCH(CONCATENATE(BE$2,$A12),'Výsledková listina'!$R:$R,0)),"",INDEX('Výsledková listina'!$B:$B,MATCH(CONCATENATE(BE$2,$A12),'Výsledková listina'!$R:$R,0),1))</f>
      </c>
      <c r="BF12" s="4"/>
      <c r="BG12" s="24">
        <f t="shared" si="22"/>
      </c>
      <c r="BH12" s="55">
        <f t="shared" si="23"/>
      </c>
      <c r="BI12" s="47"/>
      <c r="BJ12" s="43">
        <f>IF(ISNA(MATCH(CONCATENATE(BJ$2,$A12),'Výsledková listina'!$R:$R,0)),"",INDEX('Výsledková listina'!$B:$B,MATCH(CONCATENATE(BJ$2,$A12),'Výsledková listina'!$R:$R,0),1))</f>
      </c>
      <c r="BK12" s="4"/>
      <c r="BL12" s="24">
        <f t="shared" si="24"/>
      </c>
      <c r="BM12" s="55">
        <f t="shared" si="25"/>
      </c>
      <c r="BN12" s="47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</row>
    <row r="13" spans="1:137" s="10" customFormat="1" ht="34.5" customHeight="1">
      <c r="A13" s="5">
        <v>10</v>
      </c>
      <c r="B13" s="43" t="str">
        <f>IF(ISNA(MATCH(CONCATENATE(B$2,$A13),'Výsledková listina'!$R:$R,0)),"",INDEX('Výsledková listina'!$B:$B,MATCH(CONCATENATE(B$2,$A13),'Výsledková listina'!$R:$R,0),1))</f>
        <v>Malypetr Zdeněk</v>
      </c>
      <c r="C13" s="4">
        <v>640</v>
      </c>
      <c r="D13" s="24">
        <f t="shared" si="0"/>
        <v>10</v>
      </c>
      <c r="E13" s="55">
        <f t="shared" si="1"/>
        <v>10.5</v>
      </c>
      <c r="F13" s="47"/>
      <c r="G13" s="43" t="str">
        <f>IF(ISNA(MATCH(CONCATENATE(G$2,$A13),'Výsledková listina'!$R:$R,0)),"",INDEX('Výsledková listina'!$B:$B,MATCH(CONCATENATE(G$2,$A13),'Výsledková listina'!$R:$R,0),1))</f>
        <v>Kocián Oldřich</v>
      </c>
      <c r="H13" s="4">
        <v>140</v>
      </c>
      <c r="I13" s="24">
        <f t="shared" si="2"/>
        <v>10</v>
      </c>
      <c r="J13" s="55">
        <f t="shared" si="3"/>
        <v>10.5</v>
      </c>
      <c r="K13" s="47"/>
      <c r="L13" s="43" t="str">
        <f>IF(ISNA(MATCH(CONCATENATE(L$2,$A13),'Výsledková listina'!$R:$R,0)),"",INDEX('Výsledková listina'!$B:$B,MATCH(CONCATENATE(L$2,$A13),'Výsledková listina'!$R:$R,0),1))</f>
        <v>Vatěra Miroslav</v>
      </c>
      <c r="M13" s="4">
        <v>0</v>
      </c>
      <c r="N13" s="24">
        <f t="shared" si="4"/>
        <v>7</v>
      </c>
      <c r="O13" s="55">
        <f t="shared" si="5"/>
        <v>9.5</v>
      </c>
      <c r="P13" s="47"/>
      <c r="Q13" s="43" t="str">
        <f>IF(ISNA(MATCH(CONCATENATE(Q$2,$A13),'Výsledková listina'!$R:$R,0)),"",INDEX('Výsledková listina'!$B:$B,MATCH(CONCATENATE(Q$2,$A13),'Výsledková listina'!$R:$R,0),1))</f>
        <v>John Miroslav</v>
      </c>
      <c r="R13" s="4">
        <v>1220</v>
      </c>
      <c r="S13" s="24">
        <f t="shared" si="6"/>
        <v>5</v>
      </c>
      <c r="T13" s="55">
        <f t="shared" si="7"/>
        <v>5.5</v>
      </c>
      <c r="U13" s="47"/>
      <c r="V13" s="43">
        <f>IF(ISNA(MATCH(CONCATENATE(V$2,$A13),'Výsledková listina'!$R:$R,0)),"",INDEX('Výsledková listina'!$B:$B,MATCH(CONCATENATE(V$2,$A13),'Výsledková listina'!$R:$R,0),1))</f>
      </c>
      <c r="W13" s="4"/>
      <c r="X13" s="24">
        <f t="shared" si="8"/>
      </c>
      <c r="Y13" s="55">
        <f t="shared" si="9"/>
      </c>
      <c r="Z13" s="47"/>
      <c r="AA13" s="43">
        <f>IF(ISNA(MATCH(CONCATENATE(AA$2,$A13),'Výsledková listina'!$R:$R,0)),"",INDEX('Výsledková listina'!$B:$B,MATCH(CONCATENATE(AA$2,$A13),'Výsledková listina'!$R:$R,0),1))</f>
      </c>
      <c r="AB13" s="4"/>
      <c r="AC13" s="24">
        <f t="shared" si="10"/>
      </c>
      <c r="AD13" s="55">
        <f t="shared" si="11"/>
      </c>
      <c r="AE13" s="47"/>
      <c r="AF13" s="43">
        <f>IF(ISNA(MATCH(CONCATENATE(AF$2,$A13),'Výsledková listina'!$R:$R,0)),"",INDEX('Výsledková listina'!$B:$B,MATCH(CONCATENATE(AF$2,$A13),'Výsledková listina'!$R:$R,0),1))</f>
      </c>
      <c r="AG13" s="4"/>
      <c r="AH13" s="24">
        <f t="shared" si="12"/>
      </c>
      <c r="AI13" s="55">
        <f t="shared" si="13"/>
      </c>
      <c r="AJ13" s="47"/>
      <c r="AK13" s="43">
        <f>IF(ISNA(MATCH(CONCATENATE(AK$2,$A13),'Výsledková listina'!$R:$R,0)),"",INDEX('Výsledková listina'!$B:$B,MATCH(CONCATENATE(AK$2,$A13),'Výsledková listina'!$R:$R,0),1))</f>
      </c>
      <c r="AL13" s="4"/>
      <c r="AM13" s="24">
        <f t="shared" si="14"/>
      </c>
      <c r="AN13" s="55">
        <f t="shared" si="15"/>
      </c>
      <c r="AO13" s="47"/>
      <c r="AP13" s="43">
        <f>IF(ISNA(MATCH(CONCATENATE(AP$2,$A13),'Výsledková listina'!$R:$R,0)),"",INDEX('Výsledková listina'!$B:$B,MATCH(CONCATENATE(AP$2,$A13),'Výsledková listina'!$R:$R,0),1))</f>
      </c>
      <c r="AQ13" s="4"/>
      <c r="AR13" s="24">
        <f t="shared" si="16"/>
      </c>
      <c r="AS13" s="55">
        <f t="shared" si="17"/>
      </c>
      <c r="AT13" s="47"/>
      <c r="AU13" s="43">
        <f>IF(ISNA(MATCH(CONCATENATE(AU$2,$A13),'Výsledková listina'!$R:$R,0)),"",INDEX('Výsledková listina'!$B:$B,MATCH(CONCATENATE(AU$2,$A13),'Výsledková listina'!$R:$R,0),1))</f>
      </c>
      <c r="AV13" s="4"/>
      <c r="AW13" s="24">
        <f t="shared" si="18"/>
      </c>
      <c r="AX13" s="55">
        <f t="shared" si="19"/>
      </c>
      <c r="AY13" s="47"/>
      <c r="AZ13" s="43">
        <f>IF(ISNA(MATCH(CONCATENATE(AZ$2,$A13),'Výsledková listina'!$R:$R,0)),"",INDEX('Výsledková listina'!$B:$B,MATCH(CONCATENATE(AZ$2,$A13),'Výsledková listina'!$R:$R,0),1))</f>
      </c>
      <c r="BA13" s="4"/>
      <c r="BB13" s="24">
        <f t="shared" si="20"/>
      </c>
      <c r="BC13" s="55">
        <f t="shared" si="21"/>
      </c>
      <c r="BD13" s="47"/>
      <c r="BE13" s="43">
        <f>IF(ISNA(MATCH(CONCATENATE(BE$2,$A13),'Výsledková listina'!$R:$R,0)),"",INDEX('Výsledková listina'!$B:$B,MATCH(CONCATENATE(BE$2,$A13),'Výsledková listina'!$R:$R,0),1))</f>
      </c>
      <c r="BF13" s="4"/>
      <c r="BG13" s="24">
        <f t="shared" si="22"/>
      </c>
      <c r="BH13" s="55">
        <f t="shared" si="23"/>
      </c>
      <c r="BI13" s="47"/>
      <c r="BJ13" s="43">
        <f>IF(ISNA(MATCH(CONCATENATE(BJ$2,$A13),'Výsledková listina'!$R:$R,0)),"",INDEX('Výsledková listina'!$B:$B,MATCH(CONCATENATE(BJ$2,$A13),'Výsledková listina'!$R:$R,0),1))</f>
      </c>
      <c r="BK13" s="4"/>
      <c r="BL13" s="24">
        <f t="shared" si="24"/>
      </c>
      <c r="BM13" s="55">
        <f t="shared" si="25"/>
      </c>
      <c r="BN13" s="47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</row>
    <row r="14" spans="1:137" s="10" customFormat="1" ht="34.5" customHeight="1">
      <c r="A14" s="5">
        <v>11</v>
      </c>
      <c r="B14" s="43" t="str">
        <f>IF(ISNA(MATCH(CONCATENATE(B$2,$A14),'Výsledková listina'!$R:$R,0)),"",INDEX('Výsledková listina'!$B:$B,MATCH(CONCATENATE(B$2,$A14),'Výsledková listina'!$R:$R,0),1))</f>
        <v>Pluchta Petr</v>
      </c>
      <c r="C14" s="4">
        <v>940</v>
      </c>
      <c r="D14" s="24">
        <f t="shared" si="0"/>
        <v>8</v>
      </c>
      <c r="E14" s="55">
        <f t="shared" si="1"/>
        <v>8</v>
      </c>
      <c r="F14" s="47"/>
      <c r="G14" s="43" t="str">
        <f>IF(ISNA(MATCH(CONCATENATE(G$2,$A14),'Výsledková listina'!$R:$R,0)),"",INDEX('Výsledková listina'!$B:$B,MATCH(CONCATENATE(G$2,$A14),'Výsledková listina'!$R:$R,0),1))</f>
        <v>Novák Zdeněk</v>
      </c>
      <c r="H14" s="4">
        <v>2900</v>
      </c>
      <c r="I14" s="24">
        <f t="shared" si="2"/>
        <v>2</v>
      </c>
      <c r="J14" s="55">
        <f t="shared" si="3"/>
        <v>2</v>
      </c>
      <c r="K14" s="47"/>
      <c r="L14" s="43" t="str">
        <f>IF(ISNA(MATCH(CONCATENATE(L$2,$A14),'Výsledková listina'!$R:$R,0)),"",INDEX('Výsledková listina'!$B:$B,MATCH(CONCATENATE(L$2,$A14),'Výsledková listina'!$R:$R,0),1))</f>
        <v>Albrecht Josef</v>
      </c>
      <c r="M14" s="4">
        <v>0</v>
      </c>
      <c r="N14" s="24">
        <f t="shared" si="4"/>
        <v>7</v>
      </c>
      <c r="O14" s="55">
        <f t="shared" si="5"/>
        <v>9.5</v>
      </c>
      <c r="P14" s="47"/>
      <c r="Q14" s="43" t="str">
        <f>IF(ISNA(MATCH(CONCATENATE(Q$2,$A14),'Výsledková listina'!$R:$R,0)),"",INDEX('Výsledková listina'!$B:$B,MATCH(CONCATENATE(Q$2,$A14),'Výsledková listina'!$R:$R,0),1))</f>
        <v>Hlaváček Alois</v>
      </c>
      <c r="R14" s="4">
        <v>340</v>
      </c>
      <c r="S14" s="24">
        <f t="shared" si="6"/>
        <v>10</v>
      </c>
      <c r="T14" s="55">
        <f t="shared" si="7"/>
        <v>10</v>
      </c>
      <c r="U14" s="47"/>
      <c r="V14" s="43">
        <f>IF(ISNA(MATCH(CONCATENATE(V$2,$A14),'Výsledková listina'!$R:$R,0)),"",INDEX('Výsledková listina'!$B:$B,MATCH(CONCATENATE(V$2,$A14),'Výsledková listina'!$R:$R,0),1))</f>
      </c>
      <c r="W14" s="4"/>
      <c r="X14" s="24">
        <f t="shared" si="8"/>
      </c>
      <c r="Y14" s="55">
        <f t="shared" si="9"/>
      </c>
      <c r="Z14" s="47"/>
      <c r="AA14" s="43">
        <f>IF(ISNA(MATCH(CONCATENATE(AA$2,$A14),'Výsledková listina'!$R:$R,0)),"",INDEX('Výsledková listina'!$B:$B,MATCH(CONCATENATE(AA$2,$A14),'Výsledková listina'!$R:$R,0),1))</f>
      </c>
      <c r="AB14" s="4"/>
      <c r="AC14" s="24">
        <f t="shared" si="10"/>
      </c>
      <c r="AD14" s="55">
        <f t="shared" si="11"/>
      </c>
      <c r="AE14" s="47"/>
      <c r="AF14" s="43">
        <f>IF(ISNA(MATCH(CONCATENATE(AF$2,$A14),'Výsledková listina'!$R:$R,0)),"",INDEX('Výsledková listina'!$B:$B,MATCH(CONCATENATE(AF$2,$A14),'Výsledková listina'!$R:$R,0),1))</f>
      </c>
      <c r="AG14" s="4"/>
      <c r="AH14" s="24">
        <f t="shared" si="12"/>
      </c>
      <c r="AI14" s="55">
        <f t="shared" si="13"/>
      </c>
      <c r="AJ14" s="47"/>
      <c r="AK14" s="43">
        <f>IF(ISNA(MATCH(CONCATENATE(AK$2,$A14),'Výsledková listina'!$R:$R,0)),"",INDEX('Výsledková listina'!$B:$B,MATCH(CONCATENATE(AK$2,$A14),'Výsledková listina'!$R:$R,0),1))</f>
      </c>
      <c r="AL14" s="4"/>
      <c r="AM14" s="24">
        <f t="shared" si="14"/>
      </c>
      <c r="AN14" s="55">
        <f t="shared" si="15"/>
      </c>
      <c r="AO14" s="47"/>
      <c r="AP14" s="43">
        <f>IF(ISNA(MATCH(CONCATENATE(AP$2,$A14),'Výsledková listina'!$R:$R,0)),"",INDEX('Výsledková listina'!$B:$B,MATCH(CONCATENATE(AP$2,$A14),'Výsledková listina'!$R:$R,0),1))</f>
      </c>
      <c r="AQ14" s="4"/>
      <c r="AR14" s="24">
        <f t="shared" si="16"/>
      </c>
      <c r="AS14" s="55">
        <f t="shared" si="17"/>
      </c>
      <c r="AT14" s="47"/>
      <c r="AU14" s="43">
        <f>IF(ISNA(MATCH(CONCATENATE(AU$2,$A14),'Výsledková listina'!$R:$R,0)),"",INDEX('Výsledková listina'!$B:$B,MATCH(CONCATENATE(AU$2,$A14),'Výsledková listina'!$R:$R,0),1))</f>
      </c>
      <c r="AV14" s="4"/>
      <c r="AW14" s="24">
        <f t="shared" si="18"/>
      </c>
      <c r="AX14" s="55">
        <f t="shared" si="19"/>
      </c>
      <c r="AY14" s="47"/>
      <c r="AZ14" s="43">
        <f>IF(ISNA(MATCH(CONCATENATE(AZ$2,$A14),'Výsledková listina'!$R:$R,0)),"",INDEX('Výsledková listina'!$B:$B,MATCH(CONCATENATE(AZ$2,$A14),'Výsledková listina'!$R:$R,0),1))</f>
      </c>
      <c r="BA14" s="4"/>
      <c r="BB14" s="24">
        <f t="shared" si="20"/>
      </c>
      <c r="BC14" s="55">
        <f t="shared" si="21"/>
      </c>
      <c r="BD14" s="47"/>
      <c r="BE14" s="43">
        <f>IF(ISNA(MATCH(CONCATENATE(BE$2,$A14),'Výsledková listina'!$R:$R,0)),"",INDEX('Výsledková listina'!$B:$B,MATCH(CONCATENATE(BE$2,$A14),'Výsledková listina'!$R:$R,0),1))</f>
      </c>
      <c r="BF14" s="4"/>
      <c r="BG14" s="24">
        <f t="shared" si="22"/>
      </c>
      <c r="BH14" s="55">
        <f t="shared" si="23"/>
      </c>
      <c r="BI14" s="47"/>
      <c r="BJ14" s="43">
        <f>IF(ISNA(MATCH(CONCATENATE(BJ$2,$A14),'Výsledková listina'!$R:$R,0)),"",INDEX('Výsledková listina'!$B:$B,MATCH(CONCATENATE(BJ$2,$A14),'Výsledková listina'!$R:$R,0),1))</f>
      </c>
      <c r="BK14" s="4"/>
      <c r="BL14" s="24">
        <f t="shared" si="24"/>
      </c>
      <c r="BM14" s="55">
        <f t="shared" si="25"/>
      </c>
      <c r="BN14" s="47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</row>
    <row r="15" spans="1:137" s="10" customFormat="1" ht="34.5" customHeight="1">
      <c r="A15" s="5">
        <v>12</v>
      </c>
      <c r="B15" s="43" t="str">
        <f>IF(ISNA(MATCH(CONCATENATE(B$2,$A15),'Výsledková listina'!$R:$R,0)),"",INDEX('Výsledková listina'!$B:$B,MATCH(CONCATENATE(B$2,$A15),'Výsledková listina'!$R:$R,0),1))</f>
        <v>Kodad Daniel</v>
      </c>
      <c r="C15" s="4">
        <v>640</v>
      </c>
      <c r="D15" s="24">
        <f t="shared" si="0"/>
        <v>10</v>
      </c>
      <c r="E15" s="55">
        <f t="shared" si="1"/>
        <v>10.5</v>
      </c>
      <c r="F15" s="47"/>
      <c r="G15" s="43" t="str">
        <f>IF(ISNA(MATCH(CONCATENATE(G$2,$A15),'Výsledková listina'!$R:$R,0)),"",INDEX('Výsledková listina'!$B:$B,MATCH(CONCATENATE(G$2,$A15),'Výsledková listina'!$R:$R,0),1))</f>
        <v>Pichl Vladislav</v>
      </c>
      <c r="H15" s="4">
        <v>140</v>
      </c>
      <c r="I15" s="24">
        <f t="shared" si="2"/>
        <v>10</v>
      </c>
      <c r="J15" s="55">
        <f t="shared" si="3"/>
        <v>10.5</v>
      </c>
      <c r="K15" s="47"/>
      <c r="L15" s="43" t="str">
        <f>IF(ISNA(MATCH(CONCATENATE(L$2,$A15),'Výsledková listina'!$R:$R,0)),"",INDEX('Výsledková listina'!$B:$B,MATCH(CONCATENATE(L$2,$A15),'Výsledková listina'!$R:$R,0),1))</f>
        <v>Kadlec František</v>
      </c>
      <c r="M15" s="4">
        <v>0</v>
      </c>
      <c r="N15" s="24">
        <f t="shared" si="4"/>
        <v>7</v>
      </c>
      <c r="O15" s="55">
        <f t="shared" si="5"/>
        <v>9.5</v>
      </c>
      <c r="P15" s="47"/>
      <c r="Q15" s="43" t="str">
        <f>IF(ISNA(MATCH(CONCATENATE(Q$2,$A15),'Výsledková listina'!$R:$R,0)),"",INDEX('Výsledková listina'!$B:$B,MATCH(CONCATENATE(Q$2,$A15),'Výsledková listina'!$R:$R,0),1))</f>
        <v>Dušánek Bohuslav ml.</v>
      </c>
      <c r="R15" s="4">
        <v>260</v>
      </c>
      <c r="S15" s="24">
        <f t="shared" si="6"/>
        <v>11</v>
      </c>
      <c r="T15" s="55">
        <f t="shared" si="7"/>
        <v>11</v>
      </c>
      <c r="U15" s="47"/>
      <c r="V15" s="43">
        <f>IF(ISNA(MATCH(CONCATENATE(V$2,$A15),'Výsledková listina'!$R:$R,0)),"",INDEX('Výsledková listina'!$B:$B,MATCH(CONCATENATE(V$2,$A15),'Výsledková listina'!$R:$R,0),1))</f>
      </c>
      <c r="W15" s="4"/>
      <c r="X15" s="24">
        <f t="shared" si="8"/>
      </c>
      <c r="Y15" s="55">
        <f t="shared" si="9"/>
      </c>
      <c r="Z15" s="47"/>
      <c r="AA15" s="43">
        <f>IF(ISNA(MATCH(CONCATENATE(AA$2,$A15),'Výsledková listina'!$R:$R,0)),"",INDEX('Výsledková listina'!$B:$B,MATCH(CONCATENATE(AA$2,$A15),'Výsledková listina'!$R:$R,0),1))</f>
      </c>
      <c r="AB15" s="4"/>
      <c r="AC15" s="24">
        <f t="shared" si="10"/>
      </c>
      <c r="AD15" s="55">
        <f t="shared" si="11"/>
      </c>
      <c r="AE15" s="47"/>
      <c r="AF15" s="43">
        <f>IF(ISNA(MATCH(CONCATENATE(AF$2,$A15),'Výsledková listina'!$R:$R,0)),"",INDEX('Výsledková listina'!$B:$B,MATCH(CONCATENATE(AF$2,$A15),'Výsledková listina'!$R:$R,0),1))</f>
      </c>
      <c r="AG15" s="4"/>
      <c r="AH15" s="24">
        <f t="shared" si="12"/>
      </c>
      <c r="AI15" s="55">
        <f t="shared" si="13"/>
      </c>
      <c r="AJ15" s="47"/>
      <c r="AK15" s="43">
        <f>IF(ISNA(MATCH(CONCATENATE(AK$2,$A15),'Výsledková listina'!$R:$R,0)),"",INDEX('Výsledková listina'!$B:$B,MATCH(CONCATENATE(AK$2,$A15),'Výsledková listina'!$R:$R,0),1))</f>
      </c>
      <c r="AL15" s="4"/>
      <c r="AM15" s="24">
        <f t="shared" si="14"/>
      </c>
      <c r="AN15" s="55">
        <f t="shared" si="15"/>
      </c>
      <c r="AO15" s="47"/>
      <c r="AP15" s="43">
        <f>IF(ISNA(MATCH(CONCATENATE(AP$2,$A15),'Výsledková listina'!$R:$R,0)),"",INDEX('Výsledková listina'!$B:$B,MATCH(CONCATENATE(AP$2,$A15),'Výsledková listina'!$R:$R,0),1))</f>
      </c>
      <c r="AQ15" s="4"/>
      <c r="AR15" s="24">
        <f t="shared" si="16"/>
      </c>
      <c r="AS15" s="55">
        <f t="shared" si="17"/>
      </c>
      <c r="AT15" s="47"/>
      <c r="AU15" s="43">
        <f>IF(ISNA(MATCH(CONCATENATE(AU$2,$A15),'Výsledková listina'!$R:$R,0)),"",INDEX('Výsledková listina'!$B:$B,MATCH(CONCATENATE(AU$2,$A15),'Výsledková listina'!$R:$R,0),1))</f>
      </c>
      <c r="AV15" s="4"/>
      <c r="AW15" s="24">
        <f t="shared" si="18"/>
      </c>
      <c r="AX15" s="55">
        <f t="shared" si="19"/>
      </c>
      <c r="AY15" s="47"/>
      <c r="AZ15" s="43">
        <f>IF(ISNA(MATCH(CONCATENATE(AZ$2,$A15),'Výsledková listina'!$R:$R,0)),"",INDEX('Výsledková listina'!$B:$B,MATCH(CONCATENATE(AZ$2,$A15),'Výsledková listina'!$R:$R,0),1))</f>
      </c>
      <c r="BA15" s="4"/>
      <c r="BB15" s="24">
        <f t="shared" si="20"/>
      </c>
      <c r="BC15" s="55">
        <f t="shared" si="21"/>
      </c>
      <c r="BD15" s="47"/>
      <c r="BE15" s="43">
        <f>IF(ISNA(MATCH(CONCATENATE(BE$2,$A15),'Výsledková listina'!$R:$R,0)),"",INDEX('Výsledková listina'!$B:$B,MATCH(CONCATENATE(BE$2,$A15),'Výsledková listina'!$R:$R,0),1))</f>
      </c>
      <c r="BF15" s="4"/>
      <c r="BG15" s="24">
        <f t="shared" si="22"/>
      </c>
      <c r="BH15" s="55">
        <f t="shared" si="23"/>
      </c>
      <c r="BI15" s="47"/>
      <c r="BJ15" s="43">
        <f>IF(ISNA(MATCH(CONCATENATE(BJ$2,$A15),'Výsledková listina'!$R:$R,0)),"",INDEX('Výsledková listina'!$B:$B,MATCH(CONCATENATE(BJ$2,$A15),'Výsledková listina'!$R:$R,0),1))</f>
      </c>
      <c r="BK15" s="4"/>
      <c r="BL15" s="24">
        <f t="shared" si="24"/>
      </c>
      <c r="BM15" s="55">
        <f t="shared" si="25"/>
      </c>
      <c r="BN15" s="47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</row>
    <row r="16" spans="1:137" s="10" customFormat="1" ht="34.5" customHeight="1">
      <c r="A16" s="5">
        <v>13</v>
      </c>
      <c r="B16" s="43">
        <f>IF(ISNA(MATCH(CONCATENATE(B$2,$A16),'Výsledková listina'!$R:$R,0)),"",INDEX('Výsledková listina'!$B:$B,MATCH(CONCATENATE(B$2,$A16),'Výsledková listina'!$R:$R,0),1))</f>
      </c>
      <c r="C16" s="4"/>
      <c r="D16" s="24">
        <f t="shared" si="0"/>
      </c>
      <c r="E16" s="55">
        <f t="shared" si="1"/>
      </c>
      <c r="F16" s="47"/>
      <c r="G16" s="43">
        <f>IF(ISNA(MATCH(CONCATENATE(G$2,$A16),'Výsledková listina'!$R:$R,0)),"",INDEX('Výsledková listina'!$B:$B,MATCH(CONCATENATE(G$2,$A16),'Výsledková listina'!$R:$R,0),1))</f>
      </c>
      <c r="H16" s="4"/>
      <c r="I16" s="24">
        <f t="shared" si="2"/>
      </c>
      <c r="J16" s="55">
        <f t="shared" si="3"/>
      </c>
      <c r="K16" s="47"/>
      <c r="L16" s="43">
        <f>IF(ISNA(MATCH(CONCATENATE(L$2,$A16),'Výsledková listina'!$R:$R,0)),"",INDEX('Výsledková listina'!$B:$B,MATCH(CONCATENATE(L$2,$A16),'Výsledková listina'!$R:$R,0),1))</f>
      </c>
      <c r="M16" s="4"/>
      <c r="N16" s="24">
        <f t="shared" si="4"/>
      </c>
      <c r="O16" s="55">
        <f t="shared" si="5"/>
      </c>
      <c r="P16" s="47"/>
      <c r="Q16" s="43">
        <f>IF(ISNA(MATCH(CONCATENATE(Q$2,$A16),'Výsledková listina'!$R:$R,0)),"",INDEX('Výsledková listina'!$B:$B,MATCH(CONCATENATE(Q$2,$A16),'Výsledková listina'!$R:$R,0),1))</f>
      </c>
      <c r="R16" s="4"/>
      <c r="S16" s="24">
        <f t="shared" si="6"/>
      </c>
      <c r="T16" s="55">
        <f t="shared" si="7"/>
      </c>
      <c r="U16" s="47"/>
      <c r="V16" s="43">
        <f>IF(ISNA(MATCH(CONCATENATE(V$2,$A16),'Výsledková listina'!$R:$R,0)),"",INDEX('Výsledková listina'!$B:$B,MATCH(CONCATENATE(V$2,$A16),'Výsledková listina'!$R:$R,0),1))</f>
      </c>
      <c r="W16" s="4"/>
      <c r="X16" s="24">
        <f t="shared" si="8"/>
      </c>
      <c r="Y16" s="55">
        <f t="shared" si="9"/>
      </c>
      <c r="Z16" s="47"/>
      <c r="AA16" s="43">
        <f>IF(ISNA(MATCH(CONCATENATE(AA$2,$A16),'Výsledková listina'!$R:$R,0)),"",INDEX('Výsledková listina'!$B:$B,MATCH(CONCATENATE(AA$2,$A16),'Výsledková listina'!$R:$R,0),1))</f>
      </c>
      <c r="AB16" s="4"/>
      <c r="AC16" s="24">
        <f t="shared" si="10"/>
      </c>
      <c r="AD16" s="55">
        <f t="shared" si="11"/>
      </c>
      <c r="AE16" s="47"/>
      <c r="AF16" s="43">
        <f>IF(ISNA(MATCH(CONCATENATE(AF$2,$A16),'Výsledková listina'!$R:$R,0)),"",INDEX('Výsledková listina'!$B:$B,MATCH(CONCATENATE(AF$2,$A16),'Výsledková listina'!$R:$R,0),1))</f>
      </c>
      <c r="AG16" s="4"/>
      <c r="AH16" s="24">
        <f t="shared" si="12"/>
      </c>
      <c r="AI16" s="55">
        <f t="shared" si="13"/>
      </c>
      <c r="AJ16" s="47"/>
      <c r="AK16" s="43">
        <f>IF(ISNA(MATCH(CONCATENATE(AK$2,$A16),'Výsledková listina'!$R:$R,0)),"",INDEX('Výsledková listina'!$B:$B,MATCH(CONCATENATE(AK$2,$A16),'Výsledková listina'!$R:$R,0),1))</f>
      </c>
      <c r="AL16" s="4"/>
      <c r="AM16" s="24">
        <f t="shared" si="14"/>
      </c>
      <c r="AN16" s="55">
        <f t="shared" si="15"/>
      </c>
      <c r="AO16" s="47"/>
      <c r="AP16" s="43">
        <f>IF(ISNA(MATCH(CONCATENATE(AP$2,$A16),'Výsledková listina'!$R:$R,0)),"",INDEX('Výsledková listina'!$B:$B,MATCH(CONCATENATE(AP$2,$A16),'Výsledková listina'!$R:$R,0),1))</f>
      </c>
      <c r="AQ16" s="4"/>
      <c r="AR16" s="24">
        <f t="shared" si="16"/>
      </c>
      <c r="AS16" s="55">
        <f t="shared" si="17"/>
      </c>
      <c r="AT16" s="47"/>
      <c r="AU16" s="43">
        <f>IF(ISNA(MATCH(CONCATENATE(AU$2,$A16),'Výsledková listina'!$R:$R,0)),"",INDEX('Výsledková listina'!$B:$B,MATCH(CONCATENATE(AU$2,$A16),'Výsledková listina'!$R:$R,0),1))</f>
      </c>
      <c r="AV16" s="4"/>
      <c r="AW16" s="24">
        <f t="shared" si="18"/>
      </c>
      <c r="AX16" s="55">
        <f t="shared" si="19"/>
      </c>
      <c r="AY16" s="47"/>
      <c r="AZ16" s="43">
        <f>IF(ISNA(MATCH(CONCATENATE(AZ$2,$A16),'Výsledková listina'!$R:$R,0)),"",INDEX('Výsledková listina'!$B:$B,MATCH(CONCATENATE(AZ$2,$A16),'Výsledková listina'!$R:$R,0),1))</f>
      </c>
      <c r="BA16" s="4"/>
      <c r="BB16" s="24">
        <f t="shared" si="20"/>
      </c>
      <c r="BC16" s="55">
        <f t="shared" si="21"/>
      </c>
      <c r="BD16" s="47"/>
      <c r="BE16" s="43">
        <f>IF(ISNA(MATCH(CONCATENATE(BE$2,$A16),'Výsledková listina'!$R:$R,0)),"",INDEX('Výsledková listina'!$B:$B,MATCH(CONCATENATE(BE$2,$A16),'Výsledková listina'!$R:$R,0),1))</f>
      </c>
      <c r="BF16" s="4"/>
      <c r="BG16" s="24">
        <f t="shared" si="22"/>
      </c>
      <c r="BH16" s="55">
        <f t="shared" si="23"/>
      </c>
      <c r="BI16" s="47"/>
      <c r="BJ16" s="43">
        <f>IF(ISNA(MATCH(CONCATENATE(BJ$2,$A16),'Výsledková listina'!$R:$R,0)),"",INDEX('Výsledková listina'!$B:$B,MATCH(CONCATENATE(BJ$2,$A16),'Výsledková listina'!$R:$R,0),1))</f>
      </c>
      <c r="BK16" s="4"/>
      <c r="BL16" s="24">
        <f t="shared" si="24"/>
      </c>
      <c r="BM16" s="55">
        <f t="shared" si="25"/>
      </c>
      <c r="BN16" s="47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</row>
    <row r="17" spans="1:137" s="10" customFormat="1" ht="34.5" customHeight="1">
      <c r="A17" s="5">
        <v>14</v>
      </c>
      <c r="B17" s="43">
        <f>IF(ISNA(MATCH(CONCATENATE(B$2,$A17),'Výsledková listina'!$R:$R,0)),"",INDEX('Výsledková listina'!$B:$B,MATCH(CONCATENATE(B$2,$A17),'Výsledková listina'!$R:$R,0),1))</f>
      </c>
      <c r="C17" s="4"/>
      <c r="D17" s="24">
        <f t="shared" si="0"/>
      </c>
      <c r="E17" s="55">
        <f t="shared" si="1"/>
      </c>
      <c r="F17" s="47"/>
      <c r="G17" s="43">
        <f>IF(ISNA(MATCH(CONCATENATE(G$2,$A17),'Výsledková listina'!$R:$R,0)),"",INDEX('Výsledková listina'!$B:$B,MATCH(CONCATENATE(G$2,$A17),'Výsledková listina'!$R:$R,0),1))</f>
      </c>
      <c r="H17" s="4"/>
      <c r="I17" s="24">
        <f t="shared" si="2"/>
      </c>
      <c r="J17" s="55">
        <f t="shared" si="3"/>
      </c>
      <c r="K17" s="47"/>
      <c r="L17" s="43">
        <f>IF(ISNA(MATCH(CONCATENATE(L$2,$A17),'Výsledková listina'!$R:$R,0)),"",INDEX('Výsledková listina'!$B:$B,MATCH(CONCATENATE(L$2,$A17),'Výsledková listina'!$R:$R,0),1))</f>
      </c>
      <c r="M17" s="4"/>
      <c r="N17" s="24">
        <f t="shared" si="4"/>
      </c>
      <c r="O17" s="55">
        <f t="shared" si="5"/>
      </c>
      <c r="P17" s="47"/>
      <c r="Q17" s="43">
        <f>IF(ISNA(MATCH(CONCATENATE(Q$2,$A17),'Výsledková listina'!$R:$R,0)),"",INDEX('Výsledková listina'!$B:$B,MATCH(CONCATENATE(Q$2,$A17),'Výsledková listina'!$R:$R,0),1))</f>
      </c>
      <c r="R17" s="4"/>
      <c r="S17" s="24">
        <f t="shared" si="6"/>
      </c>
      <c r="T17" s="55">
        <f t="shared" si="7"/>
      </c>
      <c r="U17" s="47"/>
      <c r="V17" s="43">
        <f>IF(ISNA(MATCH(CONCATENATE(V$2,$A17),'Výsledková listina'!$R:$R,0)),"",INDEX('Výsledková listina'!$B:$B,MATCH(CONCATENATE(V$2,$A17),'Výsledková listina'!$R:$R,0),1))</f>
      </c>
      <c r="W17" s="4"/>
      <c r="X17" s="24">
        <f t="shared" si="8"/>
      </c>
      <c r="Y17" s="55">
        <f t="shared" si="9"/>
      </c>
      <c r="Z17" s="47"/>
      <c r="AA17" s="43">
        <f>IF(ISNA(MATCH(CONCATENATE(AA$2,$A17),'Výsledková listina'!$R:$R,0)),"",INDEX('Výsledková listina'!$B:$B,MATCH(CONCATENATE(AA$2,$A17),'Výsledková listina'!$R:$R,0),1))</f>
      </c>
      <c r="AB17" s="4"/>
      <c r="AC17" s="24">
        <f t="shared" si="10"/>
      </c>
      <c r="AD17" s="55">
        <f t="shared" si="11"/>
      </c>
      <c r="AE17" s="47"/>
      <c r="AF17" s="43">
        <f>IF(ISNA(MATCH(CONCATENATE(AF$2,$A17),'Výsledková listina'!$R:$R,0)),"",INDEX('Výsledková listina'!$B:$B,MATCH(CONCATENATE(AF$2,$A17),'Výsledková listina'!$R:$R,0),1))</f>
      </c>
      <c r="AG17" s="4"/>
      <c r="AH17" s="24">
        <f t="shared" si="12"/>
      </c>
      <c r="AI17" s="55">
        <f t="shared" si="13"/>
      </c>
      <c r="AJ17" s="47"/>
      <c r="AK17" s="43">
        <f>IF(ISNA(MATCH(CONCATENATE(AK$2,$A17),'Výsledková listina'!$R:$R,0)),"",INDEX('Výsledková listina'!$B:$B,MATCH(CONCATENATE(AK$2,$A17),'Výsledková listina'!$R:$R,0),1))</f>
      </c>
      <c r="AL17" s="4"/>
      <c r="AM17" s="24">
        <f t="shared" si="14"/>
      </c>
      <c r="AN17" s="55">
        <f t="shared" si="15"/>
      </c>
      <c r="AO17" s="47"/>
      <c r="AP17" s="43">
        <f>IF(ISNA(MATCH(CONCATENATE(AP$2,$A17),'Výsledková listina'!$R:$R,0)),"",INDEX('Výsledková listina'!$B:$B,MATCH(CONCATENATE(AP$2,$A17),'Výsledková listina'!$R:$R,0),1))</f>
      </c>
      <c r="AQ17" s="4"/>
      <c r="AR17" s="24">
        <f t="shared" si="16"/>
      </c>
      <c r="AS17" s="55">
        <f t="shared" si="17"/>
      </c>
      <c r="AT17" s="47"/>
      <c r="AU17" s="43">
        <f>IF(ISNA(MATCH(CONCATENATE(AU$2,$A17),'Výsledková listina'!$R:$R,0)),"",INDEX('Výsledková listina'!$B:$B,MATCH(CONCATENATE(AU$2,$A17),'Výsledková listina'!$R:$R,0),1))</f>
      </c>
      <c r="AV17" s="4"/>
      <c r="AW17" s="24">
        <f t="shared" si="18"/>
      </c>
      <c r="AX17" s="55">
        <f t="shared" si="19"/>
      </c>
      <c r="AY17" s="47"/>
      <c r="AZ17" s="43">
        <f>IF(ISNA(MATCH(CONCATENATE(AZ$2,$A17),'Výsledková listina'!$R:$R,0)),"",INDEX('Výsledková listina'!$B:$B,MATCH(CONCATENATE(AZ$2,$A17),'Výsledková listina'!$R:$R,0),1))</f>
      </c>
      <c r="BA17" s="4"/>
      <c r="BB17" s="24">
        <f t="shared" si="20"/>
      </c>
      <c r="BC17" s="55">
        <f t="shared" si="21"/>
      </c>
      <c r="BD17" s="47"/>
      <c r="BE17" s="43">
        <f>IF(ISNA(MATCH(CONCATENATE(BE$2,$A17),'Výsledková listina'!$R:$R,0)),"",INDEX('Výsledková listina'!$B:$B,MATCH(CONCATENATE(BE$2,$A17),'Výsledková listina'!$R:$R,0),1))</f>
      </c>
      <c r="BF17" s="4"/>
      <c r="BG17" s="24">
        <f t="shared" si="22"/>
      </c>
      <c r="BH17" s="55">
        <f t="shared" si="23"/>
      </c>
      <c r="BI17" s="47"/>
      <c r="BJ17" s="43">
        <f>IF(ISNA(MATCH(CONCATENATE(BJ$2,$A17),'Výsledková listina'!$R:$R,0)),"",INDEX('Výsledková listina'!$B:$B,MATCH(CONCATENATE(BJ$2,$A17),'Výsledková listina'!$R:$R,0),1))</f>
      </c>
      <c r="BK17" s="4"/>
      <c r="BL17" s="24">
        <f t="shared" si="24"/>
      </c>
      <c r="BM17" s="55">
        <f t="shared" si="25"/>
      </c>
      <c r="BN17" s="47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</row>
    <row r="18" spans="1:137" s="10" customFormat="1" ht="34.5" customHeight="1">
      <c r="A18" s="5">
        <v>15</v>
      </c>
      <c r="B18" s="43">
        <f>IF(ISNA(MATCH(CONCATENATE(B$2,$A18),'Výsledková listina'!$R:$R,0)),"",INDEX('Výsledková listina'!$B:$B,MATCH(CONCATENATE(B$2,$A18),'Výsledková listina'!$R:$R,0),1))</f>
      </c>
      <c r="C18" s="4"/>
      <c r="D18" s="24">
        <f t="shared" si="0"/>
      </c>
      <c r="E18" s="55">
        <f t="shared" si="1"/>
      </c>
      <c r="F18" s="47"/>
      <c r="G18" s="43">
        <f>IF(ISNA(MATCH(CONCATENATE(G$2,$A18),'Výsledková listina'!$R:$R,0)),"",INDEX('Výsledková listina'!$B:$B,MATCH(CONCATENATE(G$2,$A18),'Výsledková listina'!$R:$R,0),1))</f>
      </c>
      <c r="H18" s="4"/>
      <c r="I18" s="24">
        <f t="shared" si="2"/>
      </c>
      <c r="J18" s="55">
        <f t="shared" si="3"/>
      </c>
      <c r="K18" s="47"/>
      <c r="L18" s="43">
        <f>IF(ISNA(MATCH(CONCATENATE(L$2,$A18),'Výsledková listina'!$R:$R,0)),"",INDEX('Výsledková listina'!$B:$B,MATCH(CONCATENATE(L$2,$A18),'Výsledková listina'!$R:$R,0),1))</f>
      </c>
      <c r="M18" s="4"/>
      <c r="N18" s="24">
        <f t="shared" si="4"/>
      </c>
      <c r="O18" s="55">
        <f t="shared" si="5"/>
      </c>
      <c r="P18" s="47"/>
      <c r="Q18" s="43">
        <f>IF(ISNA(MATCH(CONCATENATE(Q$2,$A18),'Výsledková listina'!$R:$R,0)),"",INDEX('Výsledková listina'!$B:$B,MATCH(CONCATENATE(Q$2,$A18),'Výsledková listina'!$R:$R,0),1))</f>
      </c>
      <c r="R18" s="4"/>
      <c r="S18" s="24">
        <f t="shared" si="6"/>
      </c>
      <c r="T18" s="55">
        <f t="shared" si="7"/>
      </c>
      <c r="U18" s="47"/>
      <c r="V18" s="43">
        <f>IF(ISNA(MATCH(CONCATENATE(V$2,$A18),'Výsledková listina'!$R:$R,0)),"",INDEX('Výsledková listina'!$B:$B,MATCH(CONCATENATE(V$2,$A18),'Výsledková listina'!$R:$R,0),1))</f>
      </c>
      <c r="W18" s="4"/>
      <c r="X18" s="24">
        <f t="shared" si="8"/>
      </c>
      <c r="Y18" s="55">
        <f t="shared" si="9"/>
      </c>
      <c r="Z18" s="47"/>
      <c r="AA18" s="43">
        <f>IF(ISNA(MATCH(CONCATENATE(AA$2,$A18),'Výsledková listina'!$R:$R,0)),"",INDEX('Výsledková listina'!$B:$B,MATCH(CONCATENATE(AA$2,$A18),'Výsledková listina'!$R:$R,0),1))</f>
      </c>
      <c r="AB18" s="4"/>
      <c r="AC18" s="24">
        <f t="shared" si="10"/>
      </c>
      <c r="AD18" s="55">
        <f t="shared" si="11"/>
      </c>
      <c r="AE18" s="47"/>
      <c r="AF18" s="43">
        <f>IF(ISNA(MATCH(CONCATENATE(AF$2,$A18),'Výsledková listina'!$R:$R,0)),"",INDEX('Výsledková listina'!$B:$B,MATCH(CONCATENATE(AF$2,$A18),'Výsledková listina'!$R:$R,0),1))</f>
      </c>
      <c r="AG18" s="4"/>
      <c r="AH18" s="24">
        <f t="shared" si="12"/>
      </c>
      <c r="AI18" s="55">
        <f t="shared" si="13"/>
      </c>
      <c r="AJ18" s="47"/>
      <c r="AK18" s="43">
        <f>IF(ISNA(MATCH(CONCATENATE(AK$2,$A18),'Výsledková listina'!$R:$R,0)),"",INDEX('Výsledková listina'!$B:$B,MATCH(CONCATENATE(AK$2,$A18),'Výsledková listina'!$R:$R,0),1))</f>
      </c>
      <c r="AL18" s="4"/>
      <c r="AM18" s="24">
        <f t="shared" si="14"/>
      </c>
      <c r="AN18" s="55">
        <f t="shared" si="15"/>
      </c>
      <c r="AO18" s="47"/>
      <c r="AP18" s="43">
        <f>IF(ISNA(MATCH(CONCATENATE(AP$2,$A18),'Výsledková listina'!$R:$R,0)),"",INDEX('Výsledková listina'!$B:$B,MATCH(CONCATENATE(AP$2,$A18),'Výsledková listina'!$R:$R,0),1))</f>
      </c>
      <c r="AQ18" s="4"/>
      <c r="AR18" s="24">
        <f t="shared" si="16"/>
      </c>
      <c r="AS18" s="55">
        <f t="shared" si="17"/>
      </c>
      <c r="AT18" s="47"/>
      <c r="AU18" s="43">
        <f>IF(ISNA(MATCH(CONCATENATE(AU$2,$A18),'Výsledková listina'!$R:$R,0)),"",INDEX('Výsledková listina'!$B:$B,MATCH(CONCATENATE(AU$2,$A18),'Výsledková listina'!$R:$R,0),1))</f>
      </c>
      <c r="AV18" s="4"/>
      <c r="AW18" s="24">
        <f t="shared" si="18"/>
      </c>
      <c r="AX18" s="55">
        <f t="shared" si="19"/>
      </c>
      <c r="AY18" s="47"/>
      <c r="AZ18" s="43">
        <f>IF(ISNA(MATCH(CONCATENATE(AZ$2,$A18),'Výsledková listina'!$R:$R,0)),"",INDEX('Výsledková listina'!$B:$B,MATCH(CONCATENATE(AZ$2,$A18),'Výsledková listina'!$R:$R,0),1))</f>
      </c>
      <c r="BA18" s="4"/>
      <c r="BB18" s="24">
        <f t="shared" si="20"/>
      </c>
      <c r="BC18" s="55">
        <f t="shared" si="21"/>
      </c>
      <c r="BD18" s="47"/>
      <c r="BE18" s="43">
        <f>IF(ISNA(MATCH(CONCATENATE(BE$2,$A18),'Výsledková listina'!$R:$R,0)),"",INDEX('Výsledková listina'!$B:$B,MATCH(CONCATENATE(BE$2,$A18),'Výsledková listina'!$R:$R,0),1))</f>
      </c>
      <c r="BF18" s="4"/>
      <c r="BG18" s="24">
        <f t="shared" si="22"/>
      </c>
      <c r="BH18" s="55">
        <f t="shared" si="23"/>
      </c>
      <c r="BI18" s="47"/>
      <c r="BJ18" s="43">
        <f>IF(ISNA(MATCH(CONCATENATE(BJ$2,$A18),'Výsledková listina'!$R:$R,0)),"",INDEX('Výsledková listina'!$B:$B,MATCH(CONCATENATE(BJ$2,$A18),'Výsledková listina'!$R:$R,0),1))</f>
      </c>
      <c r="BK18" s="4"/>
      <c r="BL18" s="24">
        <f t="shared" si="24"/>
      </c>
      <c r="BM18" s="55">
        <f t="shared" si="25"/>
      </c>
      <c r="BN18" s="47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</row>
    <row r="19" spans="1:137" s="10" customFormat="1" ht="34.5" customHeight="1">
      <c r="A19" s="5">
        <v>16</v>
      </c>
      <c r="B19" s="43">
        <f>IF(ISNA(MATCH(CONCATENATE(B$2,$A19),'Výsledková listina'!$R:$R,0)),"",INDEX('Výsledková listina'!$B:$B,MATCH(CONCATENATE(B$2,$A19),'Výsledková listina'!$R:$R,0),1))</f>
      </c>
      <c r="C19" s="4"/>
      <c r="D19" s="24">
        <f t="shared" si="0"/>
      </c>
      <c r="E19" s="55">
        <f t="shared" si="1"/>
      </c>
      <c r="F19" s="47"/>
      <c r="G19" s="43">
        <f>IF(ISNA(MATCH(CONCATENATE(G$2,$A19),'Výsledková listina'!$R:$R,0)),"",INDEX('Výsledková listina'!$B:$B,MATCH(CONCATENATE(G$2,$A19),'Výsledková listina'!$R:$R,0),1))</f>
      </c>
      <c r="H19" s="4"/>
      <c r="I19" s="24">
        <f t="shared" si="2"/>
      </c>
      <c r="J19" s="55">
        <f t="shared" si="3"/>
      </c>
      <c r="K19" s="47"/>
      <c r="L19" s="43">
        <f>IF(ISNA(MATCH(CONCATENATE(L$2,$A19),'Výsledková listina'!$R:$R,0)),"",INDEX('Výsledková listina'!$B:$B,MATCH(CONCATENATE(L$2,$A19),'Výsledková listina'!$R:$R,0),1))</f>
      </c>
      <c r="M19" s="4"/>
      <c r="N19" s="24">
        <f t="shared" si="4"/>
      </c>
      <c r="O19" s="55">
        <f t="shared" si="5"/>
      </c>
      <c r="P19" s="47"/>
      <c r="Q19" s="43">
        <f>IF(ISNA(MATCH(CONCATENATE(Q$2,$A19),'Výsledková listina'!$R:$R,0)),"",INDEX('Výsledková listina'!$B:$B,MATCH(CONCATENATE(Q$2,$A19),'Výsledková listina'!$R:$R,0),1))</f>
      </c>
      <c r="R19" s="4"/>
      <c r="S19" s="24">
        <f t="shared" si="6"/>
      </c>
      <c r="T19" s="55">
        <f t="shared" si="7"/>
      </c>
      <c r="U19" s="47"/>
      <c r="V19" s="43">
        <f>IF(ISNA(MATCH(CONCATENATE(V$2,$A19),'Výsledková listina'!$R:$R,0)),"",INDEX('Výsledková listina'!$B:$B,MATCH(CONCATENATE(V$2,$A19),'Výsledková listina'!$R:$R,0),1))</f>
      </c>
      <c r="W19" s="4"/>
      <c r="X19" s="24">
        <f t="shared" si="8"/>
      </c>
      <c r="Y19" s="55">
        <f t="shared" si="9"/>
      </c>
      <c r="Z19" s="47"/>
      <c r="AA19" s="43">
        <f>IF(ISNA(MATCH(CONCATENATE(AA$2,$A19),'Výsledková listina'!$R:$R,0)),"",INDEX('Výsledková listina'!$B:$B,MATCH(CONCATENATE(AA$2,$A19),'Výsledková listina'!$R:$R,0),1))</f>
      </c>
      <c r="AB19" s="4"/>
      <c r="AC19" s="24">
        <f t="shared" si="10"/>
      </c>
      <c r="AD19" s="55">
        <f t="shared" si="11"/>
      </c>
      <c r="AE19" s="47"/>
      <c r="AF19" s="43">
        <f>IF(ISNA(MATCH(CONCATENATE(AF$2,$A19),'Výsledková listina'!$R:$R,0)),"",INDEX('Výsledková listina'!$B:$B,MATCH(CONCATENATE(AF$2,$A19),'Výsledková listina'!$R:$R,0),1))</f>
      </c>
      <c r="AG19" s="4"/>
      <c r="AH19" s="24">
        <f t="shared" si="12"/>
      </c>
      <c r="AI19" s="55">
        <f t="shared" si="13"/>
      </c>
      <c r="AJ19" s="47"/>
      <c r="AK19" s="43">
        <f>IF(ISNA(MATCH(CONCATENATE(AK$2,$A19),'Výsledková listina'!$R:$R,0)),"",INDEX('Výsledková listina'!$B:$B,MATCH(CONCATENATE(AK$2,$A19),'Výsledková listina'!$R:$R,0),1))</f>
      </c>
      <c r="AL19" s="4"/>
      <c r="AM19" s="24">
        <f t="shared" si="14"/>
      </c>
      <c r="AN19" s="55">
        <f t="shared" si="15"/>
      </c>
      <c r="AO19" s="47"/>
      <c r="AP19" s="43">
        <f>IF(ISNA(MATCH(CONCATENATE(AP$2,$A19),'Výsledková listina'!$R:$R,0)),"",INDEX('Výsledková listina'!$B:$B,MATCH(CONCATENATE(AP$2,$A19),'Výsledková listina'!$R:$R,0),1))</f>
      </c>
      <c r="AQ19" s="4"/>
      <c r="AR19" s="24">
        <f t="shared" si="16"/>
      </c>
      <c r="AS19" s="55">
        <f t="shared" si="17"/>
      </c>
      <c r="AT19" s="47"/>
      <c r="AU19" s="43">
        <f>IF(ISNA(MATCH(CONCATENATE(AU$2,$A19),'Výsledková listina'!$R:$R,0)),"",INDEX('Výsledková listina'!$B:$B,MATCH(CONCATENATE(AU$2,$A19),'Výsledková listina'!$R:$R,0),1))</f>
      </c>
      <c r="AV19" s="4"/>
      <c r="AW19" s="24">
        <f t="shared" si="18"/>
      </c>
      <c r="AX19" s="55">
        <f t="shared" si="19"/>
      </c>
      <c r="AY19" s="47"/>
      <c r="AZ19" s="43">
        <f>IF(ISNA(MATCH(CONCATENATE(AZ$2,$A19),'Výsledková listina'!$R:$R,0)),"",INDEX('Výsledková listina'!$B:$B,MATCH(CONCATENATE(AZ$2,$A19),'Výsledková listina'!$R:$R,0),1))</f>
      </c>
      <c r="BA19" s="4"/>
      <c r="BB19" s="24">
        <f t="shared" si="20"/>
      </c>
      <c r="BC19" s="55">
        <f t="shared" si="21"/>
      </c>
      <c r="BD19" s="47"/>
      <c r="BE19" s="43">
        <f>IF(ISNA(MATCH(CONCATENATE(BE$2,$A19),'Výsledková listina'!$R:$R,0)),"",INDEX('Výsledková listina'!$B:$B,MATCH(CONCATENATE(BE$2,$A19),'Výsledková listina'!$R:$R,0),1))</f>
      </c>
      <c r="BF19" s="4"/>
      <c r="BG19" s="24">
        <f t="shared" si="22"/>
      </c>
      <c r="BH19" s="55">
        <f t="shared" si="23"/>
      </c>
      <c r="BI19" s="47"/>
      <c r="BJ19" s="43">
        <f>IF(ISNA(MATCH(CONCATENATE(BJ$2,$A19),'Výsledková listina'!$R:$R,0)),"",INDEX('Výsledková listina'!$B:$B,MATCH(CONCATENATE(BJ$2,$A19),'Výsledková listina'!$R:$R,0),1))</f>
      </c>
      <c r="BK19" s="4"/>
      <c r="BL19" s="24">
        <f t="shared" si="24"/>
      </c>
      <c r="BM19" s="55">
        <f t="shared" si="25"/>
      </c>
      <c r="BN19" s="47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</row>
    <row r="20" spans="1:137" s="10" customFormat="1" ht="34.5" customHeight="1">
      <c r="A20" s="5">
        <v>17</v>
      </c>
      <c r="B20" s="43">
        <f>IF(ISNA(MATCH(CONCATENATE(B$2,$A20),'Výsledková listina'!$R:$R,0)),"",INDEX('Výsledková listina'!$B:$B,MATCH(CONCATENATE(B$2,$A20),'Výsledková listina'!$R:$R,0),1))</f>
      </c>
      <c r="C20" s="4"/>
      <c r="D20" s="24">
        <f t="shared" si="0"/>
      </c>
      <c r="E20" s="55">
        <f t="shared" si="1"/>
      </c>
      <c r="F20" s="47"/>
      <c r="G20" s="43">
        <f>IF(ISNA(MATCH(CONCATENATE(G$2,$A20),'Výsledková listina'!$R:$R,0)),"",INDEX('Výsledková listina'!$B:$B,MATCH(CONCATENATE(G$2,$A20),'Výsledková listina'!$R:$R,0),1))</f>
      </c>
      <c r="H20" s="4"/>
      <c r="I20" s="24">
        <f t="shared" si="2"/>
      </c>
      <c r="J20" s="55">
        <f t="shared" si="3"/>
      </c>
      <c r="K20" s="47"/>
      <c r="L20" s="43">
        <f>IF(ISNA(MATCH(CONCATENATE(L$2,$A20),'Výsledková listina'!$R:$R,0)),"",INDEX('Výsledková listina'!$B:$B,MATCH(CONCATENATE(L$2,$A20),'Výsledková listina'!$R:$R,0),1))</f>
      </c>
      <c r="M20" s="4"/>
      <c r="N20" s="24">
        <f t="shared" si="4"/>
      </c>
      <c r="O20" s="55">
        <f t="shared" si="5"/>
      </c>
      <c r="P20" s="47"/>
      <c r="Q20" s="43">
        <f>IF(ISNA(MATCH(CONCATENATE(Q$2,$A20),'Výsledková listina'!$R:$R,0)),"",INDEX('Výsledková listina'!$B:$B,MATCH(CONCATENATE(Q$2,$A20),'Výsledková listina'!$R:$R,0),1))</f>
      </c>
      <c r="R20" s="4"/>
      <c r="S20" s="24">
        <f t="shared" si="6"/>
      </c>
      <c r="T20" s="55">
        <f t="shared" si="7"/>
      </c>
      <c r="U20" s="47"/>
      <c r="V20" s="43">
        <f>IF(ISNA(MATCH(CONCATENATE(V$2,$A20),'Výsledková listina'!$R:$R,0)),"",INDEX('Výsledková listina'!$B:$B,MATCH(CONCATENATE(V$2,$A20),'Výsledková listina'!$R:$R,0),1))</f>
      </c>
      <c r="W20" s="4"/>
      <c r="X20" s="24">
        <f t="shared" si="8"/>
      </c>
      <c r="Y20" s="55">
        <f t="shared" si="9"/>
      </c>
      <c r="Z20" s="47"/>
      <c r="AA20" s="43">
        <f>IF(ISNA(MATCH(CONCATENATE(AA$2,$A20),'Výsledková listina'!$R:$R,0)),"",INDEX('Výsledková listina'!$B:$B,MATCH(CONCATENATE(AA$2,$A20),'Výsledková listina'!$R:$R,0),1))</f>
      </c>
      <c r="AB20" s="4"/>
      <c r="AC20" s="24">
        <f t="shared" si="10"/>
      </c>
      <c r="AD20" s="55">
        <f t="shared" si="11"/>
      </c>
      <c r="AE20" s="47"/>
      <c r="AF20" s="43">
        <f>IF(ISNA(MATCH(CONCATENATE(AF$2,$A20),'Výsledková listina'!$R:$R,0)),"",INDEX('Výsledková listina'!$B:$B,MATCH(CONCATENATE(AF$2,$A20),'Výsledková listina'!$R:$R,0),1))</f>
      </c>
      <c r="AG20" s="4"/>
      <c r="AH20" s="24">
        <f t="shared" si="12"/>
      </c>
      <c r="AI20" s="55">
        <f t="shared" si="13"/>
      </c>
      <c r="AJ20" s="47"/>
      <c r="AK20" s="43">
        <f>IF(ISNA(MATCH(CONCATENATE(AK$2,$A20),'Výsledková listina'!$R:$R,0)),"",INDEX('Výsledková listina'!$B:$B,MATCH(CONCATENATE(AK$2,$A20),'Výsledková listina'!$R:$R,0),1))</f>
      </c>
      <c r="AL20" s="4"/>
      <c r="AM20" s="24">
        <f t="shared" si="14"/>
      </c>
      <c r="AN20" s="55">
        <f t="shared" si="15"/>
      </c>
      <c r="AO20" s="47"/>
      <c r="AP20" s="43">
        <f>IF(ISNA(MATCH(CONCATENATE(AP$2,$A20),'Výsledková listina'!$R:$R,0)),"",INDEX('Výsledková listina'!$B:$B,MATCH(CONCATENATE(AP$2,$A20),'Výsledková listina'!$R:$R,0),1))</f>
      </c>
      <c r="AQ20" s="4"/>
      <c r="AR20" s="24">
        <f t="shared" si="16"/>
      </c>
      <c r="AS20" s="55">
        <f t="shared" si="17"/>
      </c>
      <c r="AT20" s="47"/>
      <c r="AU20" s="43">
        <f>IF(ISNA(MATCH(CONCATENATE(AU$2,$A20),'Výsledková listina'!$R:$R,0)),"",INDEX('Výsledková listina'!$B:$B,MATCH(CONCATENATE(AU$2,$A20),'Výsledková listina'!$R:$R,0),1))</f>
      </c>
      <c r="AV20" s="4"/>
      <c r="AW20" s="24">
        <f t="shared" si="18"/>
      </c>
      <c r="AX20" s="55">
        <f t="shared" si="19"/>
      </c>
      <c r="AY20" s="47"/>
      <c r="AZ20" s="43">
        <f>IF(ISNA(MATCH(CONCATENATE(AZ$2,$A20),'Výsledková listina'!$R:$R,0)),"",INDEX('Výsledková listina'!$B:$B,MATCH(CONCATENATE(AZ$2,$A20),'Výsledková listina'!$R:$R,0),1))</f>
      </c>
      <c r="BA20" s="4"/>
      <c r="BB20" s="24">
        <f t="shared" si="20"/>
      </c>
      <c r="BC20" s="55">
        <f t="shared" si="21"/>
      </c>
      <c r="BD20" s="47"/>
      <c r="BE20" s="43">
        <f>IF(ISNA(MATCH(CONCATENATE(BE$2,$A20),'Výsledková listina'!$R:$R,0)),"",INDEX('Výsledková listina'!$B:$B,MATCH(CONCATENATE(BE$2,$A20),'Výsledková listina'!$R:$R,0),1))</f>
      </c>
      <c r="BF20" s="4"/>
      <c r="BG20" s="24">
        <f t="shared" si="22"/>
      </c>
      <c r="BH20" s="55">
        <f t="shared" si="23"/>
      </c>
      <c r="BI20" s="47"/>
      <c r="BJ20" s="43">
        <f>IF(ISNA(MATCH(CONCATENATE(BJ$2,$A20),'Výsledková listina'!$R:$R,0)),"",INDEX('Výsledková listina'!$B:$B,MATCH(CONCATENATE(BJ$2,$A20),'Výsledková listina'!$R:$R,0),1))</f>
      </c>
      <c r="BK20" s="4"/>
      <c r="BL20" s="24">
        <f t="shared" si="24"/>
      </c>
      <c r="BM20" s="55">
        <f t="shared" si="25"/>
      </c>
      <c r="BN20" s="47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</row>
    <row r="21" spans="1:137" s="10" customFormat="1" ht="34.5" customHeight="1">
      <c r="A21" s="5">
        <v>18</v>
      </c>
      <c r="B21" s="43">
        <f>IF(ISNA(MATCH(CONCATENATE(B$2,$A21),'Výsledková listina'!$R:$R,0)),"",INDEX('Výsledková listina'!$B:$B,MATCH(CONCATENATE(B$2,$A21),'Výsledková listina'!$R:$R,0),1))</f>
      </c>
      <c r="C21" s="4"/>
      <c r="D21" s="24">
        <f t="shared" si="0"/>
      </c>
      <c r="E21" s="55">
        <f t="shared" si="1"/>
      </c>
      <c r="F21" s="47"/>
      <c r="G21" s="43">
        <f>IF(ISNA(MATCH(CONCATENATE(G$2,$A21),'Výsledková listina'!$R:$R,0)),"",INDEX('Výsledková listina'!$B:$B,MATCH(CONCATENATE(G$2,$A21),'Výsledková listina'!$R:$R,0),1))</f>
      </c>
      <c r="H21" s="4"/>
      <c r="I21" s="24">
        <f t="shared" si="2"/>
      </c>
      <c r="J21" s="55">
        <f t="shared" si="3"/>
      </c>
      <c r="K21" s="47"/>
      <c r="L21" s="43">
        <f>IF(ISNA(MATCH(CONCATENATE(L$2,$A21),'Výsledková listina'!$R:$R,0)),"",INDEX('Výsledková listina'!$B:$B,MATCH(CONCATENATE(L$2,$A21),'Výsledková listina'!$R:$R,0),1))</f>
      </c>
      <c r="M21" s="4"/>
      <c r="N21" s="24">
        <f t="shared" si="4"/>
      </c>
      <c r="O21" s="55">
        <f t="shared" si="5"/>
      </c>
      <c r="P21" s="47"/>
      <c r="Q21" s="43">
        <f>IF(ISNA(MATCH(CONCATENATE(Q$2,$A21),'Výsledková listina'!$R:$R,0)),"",INDEX('Výsledková listina'!$B:$B,MATCH(CONCATENATE(Q$2,$A21),'Výsledková listina'!$R:$R,0),1))</f>
      </c>
      <c r="R21" s="4"/>
      <c r="S21" s="24">
        <f t="shared" si="6"/>
      </c>
      <c r="T21" s="55">
        <f t="shared" si="7"/>
      </c>
      <c r="U21" s="47"/>
      <c r="V21" s="43">
        <f>IF(ISNA(MATCH(CONCATENATE(V$2,$A21),'Výsledková listina'!$R:$R,0)),"",INDEX('Výsledková listina'!$B:$B,MATCH(CONCATENATE(V$2,$A21),'Výsledková listina'!$R:$R,0),1))</f>
      </c>
      <c r="W21" s="4"/>
      <c r="X21" s="24">
        <f t="shared" si="8"/>
      </c>
      <c r="Y21" s="55">
        <f t="shared" si="9"/>
      </c>
      <c r="Z21" s="47"/>
      <c r="AA21" s="43">
        <f>IF(ISNA(MATCH(CONCATENATE(AA$2,$A21),'Výsledková listina'!$R:$R,0)),"",INDEX('Výsledková listina'!$B:$B,MATCH(CONCATENATE(AA$2,$A21),'Výsledková listina'!$R:$R,0),1))</f>
      </c>
      <c r="AB21" s="4"/>
      <c r="AC21" s="24">
        <f t="shared" si="10"/>
      </c>
      <c r="AD21" s="55">
        <f t="shared" si="11"/>
      </c>
      <c r="AE21" s="47"/>
      <c r="AF21" s="43">
        <f>IF(ISNA(MATCH(CONCATENATE(AF$2,$A21),'Výsledková listina'!$R:$R,0)),"",INDEX('Výsledková listina'!$B:$B,MATCH(CONCATENATE(AF$2,$A21),'Výsledková listina'!$R:$R,0),1))</f>
      </c>
      <c r="AG21" s="4"/>
      <c r="AH21" s="24">
        <f t="shared" si="12"/>
      </c>
      <c r="AI21" s="55">
        <f t="shared" si="13"/>
      </c>
      <c r="AJ21" s="47"/>
      <c r="AK21" s="43">
        <f>IF(ISNA(MATCH(CONCATENATE(AK$2,$A21),'Výsledková listina'!$R:$R,0)),"",INDEX('Výsledková listina'!$B:$B,MATCH(CONCATENATE(AK$2,$A21),'Výsledková listina'!$R:$R,0),1))</f>
      </c>
      <c r="AL21" s="4"/>
      <c r="AM21" s="24">
        <f t="shared" si="14"/>
      </c>
      <c r="AN21" s="55">
        <f t="shared" si="15"/>
      </c>
      <c r="AO21" s="47"/>
      <c r="AP21" s="43">
        <f>IF(ISNA(MATCH(CONCATENATE(AP$2,$A21),'Výsledková listina'!$R:$R,0)),"",INDEX('Výsledková listina'!$B:$B,MATCH(CONCATENATE(AP$2,$A21),'Výsledková listina'!$R:$R,0),1))</f>
      </c>
      <c r="AQ21" s="4"/>
      <c r="AR21" s="24">
        <f t="shared" si="16"/>
      </c>
      <c r="AS21" s="55">
        <f t="shared" si="17"/>
      </c>
      <c r="AT21" s="47"/>
      <c r="AU21" s="43">
        <f>IF(ISNA(MATCH(CONCATENATE(AU$2,$A21),'Výsledková listina'!$R:$R,0)),"",INDEX('Výsledková listina'!$B:$B,MATCH(CONCATENATE(AU$2,$A21),'Výsledková listina'!$R:$R,0),1))</f>
      </c>
      <c r="AV21" s="4"/>
      <c r="AW21" s="24">
        <f t="shared" si="18"/>
      </c>
      <c r="AX21" s="55">
        <f t="shared" si="19"/>
      </c>
      <c r="AY21" s="47"/>
      <c r="AZ21" s="43">
        <f>IF(ISNA(MATCH(CONCATENATE(AZ$2,$A21),'Výsledková listina'!$R:$R,0)),"",INDEX('Výsledková listina'!$B:$B,MATCH(CONCATENATE(AZ$2,$A21),'Výsledková listina'!$R:$R,0),1))</f>
      </c>
      <c r="BA21" s="4"/>
      <c r="BB21" s="24">
        <f t="shared" si="20"/>
      </c>
      <c r="BC21" s="55">
        <f t="shared" si="21"/>
      </c>
      <c r="BD21" s="47"/>
      <c r="BE21" s="43">
        <f>IF(ISNA(MATCH(CONCATENATE(BE$2,$A21),'Výsledková listina'!$R:$R,0)),"",INDEX('Výsledková listina'!$B:$B,MATCH(CONCATENATE(BE$2,$A21),'Výsledková listina'!$R:$R,0),1))</f>
      </c>
      <c r="BF21" s="4"/>
      <c r="BG21" s="24">
        <f t="shared" si="22"/>
      </c>
      <c r="BH21" s="55">
        <f t="shared" si="23"/>
      </c>
      <c r="BI21" s="47"/>
      <c r="BJ21" s="43">
        <f>IF(ISNA(MATCH(CONCATENATE(BJ$2,$A21),'Výsledková listina'!$R:$R,0)),"",INDEX('Výsledková listina'!$B:$B,MATCH(CONCATENATE(BJ$2,$A21),'Výsledková listina'!$R:$R,0),1))</f>
      </c>
      <c r="BK21" s="4"/>
      <c r="BL21" s="24">
        <f t="shared" si="24"/>
      </c>
      <c r="BM21" s="55">
        <f t="shared" si="25"/>
      </c>
      <c r="BN21" s="47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</row>
    <row r="22" spans="1:137" s="10" customFormat="1" ht="34.5" customHeight="1">
      <c r="A22" s="5">
        <v>19</v>
      </c>
      <c r="B22" s="43">
        <f>IF(ISNA(MATCH(CONCATENATE(B$2,$A22),'Výsledková listina'!$R:$R,0)),"",INDEX('Výsledková listina'!$B:$B,MATCH(CONCATENATE(B$2,$A22),'Výsledková listina'!$R:$R,0),1))</f>
      </c>
      <c r="C22" s="4"/>
      <c r="D22" s="24">
        <f t="shared" si="0"/>
      </c>
      <c r="E22" s="55">
        <f t="shared" si="1"/>
      </c>
      <c r="F22" s="47"/>
      <c r="G22" s="43">
        <f>IF(ISNA(MATCH(CONCATENATE(G$2,$A22),'Výsledková listina'!$R:$R,0)),"",INDEX('Výsledková listina'!$B:$B,MATCH(CONCATENATE(G$2,$A22),'Výsledková listina'!$R:$R,0),1))</f>
      </c>
      <c r="H22" s="4"/>
      <c r="I22" s="24">
        <f t="shared" si="2"/>
      </c>
      <c r="J22" s="55">
        <f t="shared" si="3"/>
      </c>
      <c r="K22" s="47"/>
      <c r="L22" s="43">
        <f>IF(ISNA(MATCH(CONCATENATE(L$2,$A22),'Výsledková listina'!$R:$R,0)),"",INDEX('Výsledková listina'!$B:$B,MATCH(CONCATENATE(L$2,$A22),'Výsledková listina'!$R:$R,0),1))</f>
      </c>
      <c r="M22" s="4"/>
      <c r="N22" s="24">
        <f t="shared" si="4"/>
      </c>
      <c r="O22" s="55">
        <f t="shared" si="5"/>
      </c>
      <c r="P22" s="47"/>
      <c r="Q22" s="43">
        <f>IF(ISNA(MATCH(CONCATENATE(Q$2,$A22),'Výsledková listina'!$R:$R,0)),"",INDEX('Výsledková listina'!$B:$B,MATCH(CONCATENATE(Q$2,$A22),'Výsledková listina'!$R:$R,0),1))</f>
      </c>
      <c r="R22" s="4"/>
      <c r="S22" s="24">
        <f t="shared" si="6"/>
      </c>
      <c r="T22" s="55">
        <f t="shared" si="7"/>
      </c>
      <c r="U22" s="47"/>
      <c r="V22" s="43">
        <f>IF(ISNA(MATCH(CONCATENATE(V$2,$A22),'Výsledková listina'!$R:$R,0)),"",INDEX('Výsledková listina'!$B:$B,MATCH(CONCATENATE(V$2,$A22),'Výsledková listina'!$R:$R,0),1))</f>
      </c>
      <c r="W22" s="4"/>
      <c r="X22" s="24">
        <f t="shared" si="8"/>
      </c>
      <c r="Y22" s="55">
        <f t="shared" si="9"/>
      </c>
      <c r="Z22" s="47"/>
      <c r="AA22" s="43">
        <f>IF(ISNA(MATCH(CONCATENATE(AA$2,$A22),'Výsledková listina'!$R:$R,0)),"",INDEX('Výsledková listina'!$B:$B,MATCH(CONCATENATE(AA$2,$A22),'Výsledková listina'!$R:$R,0),1))</f>
      </c>
      <c r="AB22" s="4"/>
      <c r="AC22" s="24">
        <f t="shared" si="10"/>
      </c>
      <c r="AD22" s="55">
        <f t="shared" si="11"/>
      </c>
      <c r="AE22" s="47"/>
      <c r="AF22" s="43">
        <f>IF(ISNA(MATCH(CONCATENATE(AF$2,$A22),'Výsledková listina'!$R:$R,0)),"",INDEX('Výsledková listina'!$B:$B,MATCH(CONCATENATE(AF$2,$A22),'Výsledková listina'!$R:$R,0),1))</f>
      </c>
      <c r="AG22" s="4"/>
      <c r="AH22" s="24">
        <f t="shared" si="12"/>
      </c>
      <c r="AI22" s="55">
        <f t="shared" si="13"/>
      </c>
      <c r="AJ22" s="47"/>
      <c r="AK22" s="43">
        <f>IF(ISNA(MATCH(CONCATENATE(AK$2,$A22),'Výsledková listina'!$R:$R,0)),"",INDEX('Výsledková listina'!$B:$B,MATCH(CONCATENATE(AK$2,$A22),'Výsledková listina'!$R:$R,0),1))</f>
      </c>
      <c r="AL22" s="4"/>
      <c r="AM22" s="24">
        <f t="shared" si="14"/>
      </c>
      <c r="AN22" s="55">
        <f t="shared" si="15"/>
      </c>
      <c r="AO22" s="47"/>
      <c r="AP22" s="43">
        <f>IF(ISNA(MATCH(CONCATENATE(AP$2,$A22),'Výsledková listina'!$R:$R,0)),"",INDEX('Výsledková listina'!$B:$B,MATCH(CONCATENATE(AP$2,$A22),'Výsledková listina'!$R:$R,0),1))</f>
      </c>
      <c r="AQ22" s="4"/>
      <c r="AR22" s="24">
        <f t="shared" si="16"/>
      </c>
      <c r="AS22" s="55">
        <f t="shared" si="17"/>
      </c>
      <c r="AT22" s="47"/>
      <c r="AU22" s="43">
        <f>IF(ISNA(MATCH(CONCATENATE(AU$2,$A22),'Výsledková listina'!$R:$R,0)),"",INDEX('Výsledková listina'!$B:$B,MATCH(CONCATENATE(AU$2,$A22),'Výsledková listina'!$R:$R,0),1))</f>
      </c>
      <c r="AV22" s="4"/>
      <c r="AW22" s="24">
        <f t="shared" si="18"/>
      </c>
      <c r="AX22" s="55">
        <f t="shared" si="19"/>
      </c>
      <c r="AY22" s="47"/>
      <c r="AZ22" s="43">
        <f>IF(ISNA(MATCH(CONCATENATE(AZ$2,$A22),'Výsledková listina'!$R:$R,0)),"",INDEX('Výsledková listina'!$B:$B,MATCH(CONCATENATE(AZ$2,$A22),'Výsledková listina'!$R:$R,0),1))</f>
      </c>
      <c r="BA22" s="4"/>
      <c r="BB22" s="24">
        <f t="shared" si="20"/>
      </c>
      <c r="BC22" s="55">
        <f t="shared" si="21"/>
      </c>
      <c r="BD22" s="47"/>
      <c r="BE22" s="43">
        <f>IF(ISNA(MATCH(CONCATENATE(BE$2,$A22),'Výsledková listina'!$R:$R,0)),"",INDEX('Výsledková listina'!$B:$B,MATCH(CONCATENATE(BE$2,$A22),'Výsledková listina'!$R:$R,0),1))</f>
      </c>
      <c r="BF22" s="4"/>
      <c r="BG22" s="24">
        <f t="shared" si="22"/>
      </c>
      <c r="BH22" s="55">
        <f t="shared" si="23"/>
      </c>
      <c r="BI22" s="47"/>
      <c r="BJ22" s="43">
        <f>IF(ISNA(MATCH(CONCATENATE(BJ$2,$A22),'Výsledková listina'!$R:$R,0)),"",INDEX('Výsledková listina'!$B:$B,MATCH(CONCATENATE(BJ$2,$A22),'Výsledková listina'!$R:$R,0),1))</f>
      </c>
      <c r="BK22" s="4"/>
      <c r="BL22" s="24">
        <f t="shared" si="24"/>
      </c>
      <c r="BM22" s="55">
        <f t="shared" si="25"/>
      </c>
      <c r="BN22" s="47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</row>
    <row r="23" spans="1:137" s="10" customFormat="1" ht="34.5" customHeight="1">
      <c r="A23" s="5">
        <v>20</v>
      </c>
      <c r="B23" s="43">
        <f>IF(ISNA(MATCH(CONCATENATE(B$2,$A23),'Výsledková listina'!$R:$R,0)),"",INDEX('Výsledková listina'!$B:$B,MATCH(CONCATENATE(B$2,$A23),'Výsledková listina'!$R:$R,0),1))</f>
      </c>
      <c r="C23" s="4"/>
      <c r="D23" s="24">
        <f t="shared" si="0"/>
      </c>
      <c r="E23" s="55">
        <f t="shared" si="1"/>
      </c>
      <c r="F23" s="47"/>
      <c r="G23" s="43">
        <f>IF(ISNA(MATCH(CONCATENATE(G$2,$A23),'Výsledková listina'!$R:$R,0)),"",INDEX('Výsledková listina'!$B:$B,MATCH(CONCATENATE(G$2,$A23),'Výsledková listina'!$R:$R,0),1))</f>
      </c>
      <c r="H23" s="4"/>
      <c r="I23" s="24">
        <f t="shared" si="2"/>
      </c>
      <c r="J23" s="55">
        <f t="shared" si="3"/>
      </c>
      <c r="K23" s="47"/>
      <c r="L23" s="43">
        <f>IF(ISNA(MATCH(CONCATENATE(L$2,$A23),'Výsledková listina'!$R:$R,0)),"",INDEX('Výsledková listina'!$B:$B,MATCH(CONCATENATE(L$2,$A23),'Výsledková listina'!$R:$R,0),1))</f>
      </c>
      <c r="M23" s="4"/>
      <c r="N23" s="24">
        <f t="shared" si="4"/>
      </c>
      <c r="O23" s="55">
        <f t="shared" si="5"/>
      </c>
      <c r="P23" s="47"/>
      <c r="Q23" s="43">
        <f>IF(ISNA(MATCH(CONCATENATE(Q$2,$A23),'Výsledková listina'!$R:$R,0)),"",INDEX('Výsledková listina'!$B:$B,MATCH(CONCATENATE(Q$2,$A23),'Výsledková listina'!$R:$R,0),1))</f>
      </c>
      <c r="R23" s="4"/>
      <c r="S23" s="24">
        <f t="shared" si="6"/>
      </c>
      <c r="T23" s="55">
        <f t="shared" si="7"/>
      </c>
      <c r="U23" s="47"/>
      <c r="V23" s="43">
        <f>IF(ISNA(MATCH(CONCATENATE(V$2,$A23),'Výsledková listina'!$R:$R,0)),"",INDEX('Výsledková listina'!$B:$B,MATCH(CONCATENATE(V$2,$A23),'Výsledková listina'!$R:$R,0),1))</f>
      </c>
      <c r="W23" s="4"/>
      <c r="X23" s="24">
        <f t="shared" si="8"/>
      </c>
      <c r="Y23" s="55">
        <f t="shared" si="9"/>
      </c>
      <c r="Z23" s="47"/>
      <c r="AA23" s="43">
        <f>IF(ISNA(MATCH(CONCATENATE(AA$2,$A23),'Výsledková listina'!$R:$R,0)),"",INDEX('Výsledková listina'!$B:$B,MATCH(CONCATENATE(AA$2,$A23),'Výsledková listina'!$R:$R,0),1))</f>
      </c>
      <c r="AB23" s="4"/>
      <c r="AC23" s="24">
        <f t="shared" si="10"/>
      </c>
      <c r="AD23" s="55">
        <f t="shared" si="11"/>
      </c>
      <c r="AE23" s="47"/>
      <c r="AF23" s="43">
        <f>IF(ISNA(MATCH(CONCATENATE(AF$2,$A23),'Výsledková listina'!$R:$R,0)),"",INDEX('Výsledková listina'!$B:$B,MATCH(CONCATENATE(AF$2,$A23),'Výsledková listina'!$R:$R,0),1))</f>
      </c>
      <c r="AG23" s="4"/>
      <c r="AH23" s="24">
        <f t="shared" si="12"/>
      </c>
      <c r="AI23" s="55">
        <f t="shared" si="13"/>
      </c>
      <c r="AJ23" s="47"/>
      <c r="AK23" s="43">
        <f>IF(ISNA(MATCH(CONCATENATE(AK$2,$A23),'Výsledková listina'!$R:$R,0)),"",INDEX('Výsledková listina'!$B:$B,MATCH(CONCATENATE(AK$2,$A23),'Výsledková listina'!$R:$R,0),1))</f>
      </c>
      <c r="AL23" s="4"/>
      <c r="AM23" s="24">
        <f t="shared" si="14"/>
      </c>
      <c r="AN23" s="55">
        <f t="shared" si="15"/>
      </c>
      <c r="AO23" s="47"/>
      <c r="AP23" s="43">
        <f>IF(ISNA(MATCH(CONCATENATE(AP$2,$A23),'Výsledková listina'!$R:$R,0)),"",INDEX('Výsledková listina'!$B:$B,MATCH(CONCATENATE(AP$2,$A23),'Výsledková listina'!$R:$R,0),1))</f>
      </c>
      <c r="AQ23" s="4"/>
      <c r="AR23" s="24">
        <f t="shared" si="16"/>
      </c>
      <c r="AS23" s="55">
        <f t="shared" si="17"/>
      </c>
      <c r="AT23" s="47"/>
      <c r="AU23" s="43">
        <f>IF(ISNA(MATCH(CONCATENATE(AU$2,$A23),'Výsledková listina'!$R:$R,0)),"",INDEX('Výsledková listina'!$B:$B,MATCH(CONCATENATE(AU$2,$A23),'Výsledková listina'!$R:$R,0),1))</f>
      </c>
      <c r="AV23" s="4"/>
      <c r="AW23" s="24">
        <f t="shared" si="18"/>
      </c>
      <c r="AX23" s="55">
        <f t="shared" si="19"/>
      </c>
      <c r="AY23" s="47"/>
      <c r="AZ23" s="43">
        <f>IF(ISNA(MATCH(CONCATENATE(AZ$2,$A23),'Výsledková listina'!$R:$R,0)),"",INDEX('Výsledková listina'!$B:$B,MATCH(CONCATENATE(AZ$2,$A23),'Výsledková listina'!$R:$R,0),1))</f>
      </c>
      <c r="BA23" s="4"/>
      <c r="BB23" s="24">
        <f t="shared" si="20"/>
      </c>
      <c r="BC23" s="55">
        <f t="shared" si="21"/>
      </c>
      <c r="BD23" s="47"/>
      <c r="BE23" s="43">
        <f>IF(ISNA(MATCH(CONCATENATE(BE$2,$A23),'Výsledková listina'!$R:$R,0)),"",INDEX('Výsledková listina'!$B:$B,MATCH(CONCATENATE(BE$2,$A23),'Výsledková listina'!$R:$R,0),1))</f>
      </c>
      <c r="BF23" s="4"/>
      <c r="BG23" s="24">
        <f t="shared" si="22"/>
      </c>
      <c r="BH23" s="55">
        <f t="shared" si="23"/>
      </c>
      <c r="BI23" s="47"/>
      <c r="BJ23" s="43">
        <f>IF(ISNA(MATCH(CONCATENATE(BJ$2,$A23),'Výsledková listina'!$R:$R,0)),"",INDEX('Výsledková listina'!$B:$B,MATCH(CONCATENATE(BJ$2,$A23),'Výsledková listina'!$R:$R,0),1))</f>
      </c>
      <c r="BK23" s="4"/>
      <c r="BL23" s="24">
        <f t="shared" si="24"/>
      </c>
      <c r="BM23" s="55">
        <f t="shared" si="25"/>
      </c>
      <c r="BN23" s="47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</row>
    <row r="24" spans="1:137" s="10" customFormat="1" ht="34.5" customHeight="1">
      <c r="A24" s="5">
        <v>21</v>
      </c>
      <c r="B24" s="43">
        <f>IF(ISNA(MATCH(CONCATENATE(B$2,$A24),'Výsledková listina'!$R:$R,0)),"",INDEX('Výsledková listina'!$B:$B,MATCH(CONCATENATE(B$2,$A24),'Výsledková listina'!$R:$R,0),1))</f>
      </c>
      <c r="C24" s="4"/>
      <c r="D24" s="24">
        <f t="shared" si="0"/>
      </c>
      <c r="E24" s="55">
        <f t="shared" si="1"/>
      </c>
      <c r="F24" s="47"/>
      <c r="G24" s="43">
        <f>IF(ISNA(MATCH(CONCATENATE(G$2,$A24),'Výsledková listina'!$R:$R,0)),"",INDEX('Výsledková listina'!$B:$B,MATCH(CONCATENATE(G$2,$A24),'Výsledková listina'!$R:$R,0),1))</f>
      </c>
      <c r="H24" s="4"/>
      <c r="I24" s="24">
        <f t="shared" si="2"/>
      </c>
      <c r="J24" s="55">
        <f t="shared" si="3"/>
      </c>
      <c r="K24" s="47"/>
      <c r="L24" s="43">
        <f>IF(ISNA(MATCH(CONCATENATE(L$2,$A24),'Výsledková listina'!$R:$R,0)),"",INDEX('Výsledková listina'!$B:$B,MATCH(CONCATENATE(L$2,$A24),'Výsledková listina'!$R:$R,0),1))</f>
      </c>
      <c r="M24" s="4"/>
      <c r="N24" s="24">
        <f t="shared" si="4"/>
      </c>
      <c r="O24" s="55">
        <f t="shared" si="5"/>
      </c>
      <c r="P24" s="47"/>
      <c r="Q24" s="43">
        <f>IF(ISNA(MATCH(CONCATENATE(Q$2,$A24),'Výsledková listina'!$R:$R,0)),"",INDEX('Výsledková listina'!$B:$B,MATCH(CONCATENATE(Q$2,$A24),'Výsledková listina'!$R:$R,0),1))</f>
      </c>
      <c r="R24" s="4"/>
      <c r="S24" s="24">
        <f t="shared" si="6"/>
      </c>
      <c r="T24" s="55">
        <f t="shared" si="7"/>
      </c>
      <c r="U24" s="47"/>
      <c r="V24" s="43">
        <f>IF(ISNA(MATCH(CONCATENATE(V$2,$A24),'Výsledková listina'!$R:$R,0)),"",INDEX('Výsledková listina'!$B:$B,MATCH(CONCATENATE(V$2,$A24),'Výsledková listina'!$R:$R,0),1))</f>
      </c>
      <c r="W24" s="4"/>
      <c r="X24" s="24">
        <f t="shared" si="8"/>
      </c>
      <c r="Y24" s="55">
        <f t="shared" si="9"/>
      </c>
      <c r="Z24" s="47"/>
      <c r="AA24" s="43">
        <f>IF(ISNA(MATCH(CONCATENATE(AA$2,$A24),'Výsledková listina'!$R:$R,0)),"",INDEX('Výsledková listina'!$B:$B,MATCH(CONCATENATE(AA$2,$A24),'Výsledková listina'!$R:$R,0),1))</f>
      </c>
      <c r="AB24" s="4"/>
      <c r="AC24" s="24">
        <f t="shared" si="10"/>
      </c>
      <c r="AD24" s="55">
        <f t="shared" si="11"/>
      </c>
      <c r="AE24" s="47"/>
      <c r="AF24" s="43">
        <f>IF(ISNA(MATCH(CONCATENATE(AF$2,$A24),'Výsledková listina'!$R:$R,0)),"",INDEX('Výsledková listina'!$B:$B,MATCH(CONCATENATE(AF$2,$A24),'Výsledková listina'!$R:$R,0),1))</f>
      </c>
      <c r="AG24" s="4"/>
      <c r="AH24" s="24">
        <f t="shared" si="12"/>
      </c>
      <c r="AI24" s="55">
        <f t="shared" si="13"/>
      </c>
      <c r="AJ24" s="47"/>
      <c r="AK24" s="43">
        <f>IF(ISNA(MATCH(CONCATENATE(AK$2,$A24),'Výsledková listina'!$R:$R,0)),"",INDEX('Výsledková listina'!$B:$B,MATCH(CONCATENATE(AK$2,$A24),'Výsledková listina'!$R:$R,0),1))</f>
      </c>
      <c r="AL24" s="4"/>
      <c r="AM24" s="24">
        <f t="shared" si="14"/>
      </c>
      <c r="AN24" s="55">
        <f t="shared" si="15"/>
      </c>
      <c r="AO24" s="47"/>
      <c r="AP24" s="43">
        <f>IF(ISNA(MATCH(CONCATENATE(AP$2,$A24),'Výsledková listina'!$R:$R,0)),"",INDEX('Výsledková listina'!$B:$B,MATCH(CONCATENATE(AP$2,$A24),'Výsledková listina'!$R:$R,0),1))</f>
      </c>
      <c r="AQ24" s="4"/>
      <c r="AR24" s="24">
        <f t="shared" si="16"/>
      </c>
      <c r="AS24" s="55">
        <f t="shared" si="17"/>
      </c>
      <c r="AT24" s="47"/>
      <c r="AU24" s="43">
        <f>IF(ISNA(MATCH(CONCATENATE(AU$2,$A24),'Výsledková listina'!$R:$R,0)),"",INDEX('Výsledková listina'!$B:$B,MATCH(CONCATENATE(AU$2,$A24),'Výsledková listina'!$R:$R,0),1))</f>
      </c>
      <c r="AV24" s="4"/>
      <c r="AW24" s="24">
        <f t="shared" si="18"/>
      </c>
      <c r="AX24" s="55">
        <f t="shared" si="19"/>
      </c>
      <c r="AY24" s="47"/>
      <c r="AZ24" s="43">
        <f>IF(ISNA(MATCH(CONCATENATE(AZ$2,$A24),'Výsledková listina'!$R:$R,0)),"",INDEX('Výsledková listina'!$B:$B,MATCH(CONCATENATE(AZ$2,$A24),'Výsledková listina'!$R:$R,0),1))</f>
      </c>
      <c r="BA24" s="4"/>
      <c r="BB24" s="24">
        <f t="shared" si="20"/>
      </c>
      <c r="BC24" s="55">
        <f t="shared" si="21"/>
      </c>
      <c r="BD24" s="47"/>
      <c r="BE24" s="43">
        <f>IF(ISNA(MATCH(CONCATENATE(BE$2,$A24),'Výsledková listina'!$R:$R,0)),"",INDEX('Výsledková listina'!$B:$B,MATCH(CONCATENATE(BE$2,$A24),'Výsledková listina'!$R:$R,0),1))</f>
      </c>
      <c r="BF24" s="4"/>
      <c r="BG24" s="24">
        <f t="shared" si="22"/>
      </c>
      <c r="BH24" s="55">
        <f t="shared" si="23"/>
      </c>
      <c r="BI24" s="47"/>
      <c r="BJ24" s="43">
        <f>IF(ISNA(MATCH(CONCATENATE(BJ$2,$A24),'Výsledková listina'!$R:$R,0)),"",INDEX('Výsledková listina'!$B:$B,MATCH(CONCATENATE(BJ$2,$A24),'Výsledková listina'!$R:$R,0),1))</f>
      </c>
      <c r="BK24" s="4"/>
      <c r="BL24" s="24">
        <f t="shared" si="24"/>
      </c>
      <c r="BM24" s="55">
        <f t="shared" si="25"/>
      </c>
      <c r="BN24" s="47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</row>
    <row r="25" spans="1:137" s="10" customFormat="1" ht="34.5" customHeight="1">
      <c r="A25" s="5">
        <v>22</v>
      </c>
      <c r="B25" s="43">
        <f>IF(ISNA(MATCH(CONCATENATE(B$2,$A25),'Výsledková listina'!$R:$R,0)),"",INDEX('Výsledková listina'!$B:$B,MATCH(CONCATENATE(B$2,$A25),'Výsledková listina'!$R:$R,0),1))</f>
      </c>
      <c r="C25" s="4"/>
      <c r="D25" s="24">
        <f t="shared" si="0"/>
      </c>
      <c r="E25" s="55">
        <f t="shared" si="1"/>
      </c>
      <c r="F25" s="47"/>
      <c r="G25" s="43">
        <f>IF(ISNA(MATCH(CONCATENATE(G$2,$A25),'Výsledková listina'!$R:$R,0)),"",INDEX('Výsledková listina'!$B:$B,MATCH(CONCATENATE(G$2,$A25),'Výsledková listina'!$R:$R,0),1))</f>
      </c>
      <c r="H25" s="4"/>
      <c r="I25" s="24">
        <f t="shared" si="2"/>
      </c>
      <c r="J25" s="55">
        <f t="shared" si="3"/>
      </c>
      <c r="K25" s="47"/>
      <c r="L25" s="43">
        <f>IF(ISNA(MATCH(CONCATENATE(L$2,$A25),'Výsledková listina'!$R:$R,0)),"",INDEX('Výsledková listina'!$B:$B,MATCH(CONCATENATE(L$2,$A25),'Výsledková listina'!$R:$R,0),1))</f>
      </c>
      <c r="M25" s="4"/>
      <c r="N25" s="24">
        <f t="shared" si="4"/>
      </c>
      <c r="O25" s="55">
        <f t="shared" si="5"/>
      </c>
      <c r="P25" s="47"/>
      <c r="Q25" s="43">
        <f>IF(ISNA(MATCH(CONCATENATE(Q$2,$A25),'Výsledková listina'!$R:$R,0)),"",INDEX('Výsledková listina'!$B:$B,MATCH(CONCATENATE(Q$2,$A25),'Výsledková listina'!$R:$R,0),1))</f>
      </c>
      <c r="R25" s="4"/>
      <c r="S25" s="24">
        <f t="shared" si="6"/>
      </c>
      <c r="T25" s="55">
        <f t="shared" si="7"/>
      </c>
      <c r="U25" s="47"/>
      <c r="V25" s="43">
        <f>IF(ISNA(MATCH(CONCATENATE(V$2,$A25),'Výsledková listina'!$R:$R,0)),"",INDEX('Výsledková listina'!$B:$B,MATCH(CONCATENATE(V$2,$A25),'Výsledková listina'!$R:$R,0),1))</f>
      </c>
      <c r="W25" s="4"/>
      <c r="X25" s="24">
        <f t="shared" si="8"/>
      </c>
      <c r="Y25" s="55">
        <f t="shared" si="9"/>
      </c>
      <c r="Z25" s="47"/>
      <c r="AA25" s="43">
        <f>IF(ISNA(MATCH(CONCATENATE(AA$2,$A25),'Výsledková listina'!$R:$R,0)),"",INDEX('Výsledková listina'!$B:$B,MATCH(CONCATENATE(AA$2,$A25),'Výsledková listina'!$R:$R,0),1))</f>
      </c>
      <c r="AB25" s="4"/>
      <c r="AC25" s="24">
        <f t="shared" si="10"/>
      </c>
      <c r="AD25" s="55">
        <f t="shared" si="11"/>
      </c>
      <c r="AE25" s="47"/>
      <c r="AF25" s="43">
        <f>IF(ISNA(MATCH(CONCATENATE(AF$2,$A25),'Výsledková listina'!$R:$R,0)),"",INDEX('Výsledková listina'!$B:$B,MATCH(CONCATENATE(AF$2,$A25),'Výsledková listina'!$R:$R,0),1))</f>
      </c>
      <c r="AG25" s="4"/>
      <c r="AH25" s="24">
        <f t="shared" si="12"/>
      </c>
      <c r="AI25" s="55">
        <f t="shared" si="13"/>
      </c>
      <c r="AJ25" s="47"/>
      <c r="AK25" s="43">
        <f>IF(ISNA(MATCH(CONCATENATE(AK$2,$A25),'Výsledková listina'!$R:$R,0)),"",INDEX('Výsledková listina'!$B:$B,MATCH(CONCATENATE(AK$2,$A25),'Výsledková listina'!$R:$R,0),1))</f>
      </c>
      <c r="AL25" s="4"/>
      <c r="AM25" s="24">
        <f t="shared" si="14"/>
      </c>
      <c r="AN25" s="55">
        <f t="shared" si="15"/>
      </c>
      <c r="AO25" s="47"/>
      <c r="AP25" s="43">
        <f>IF(ISNA(MATCH(CONCATENATE(AP$2,$A25),'Výsledková listina'!$R:$R,0)),"",INDEX('Výsledková listina'!$B:$B,MATCH(CONCATENATE(AP$2,$A25),'Výsledková listina'!$R:$R,0),1))</f>
      </c>
      <c r="AQ25" s="4"/>
      <c r="AR25" s="24">
        <f t="shared" si="16"/>
      </c>
      <c r="AS25" s="55">
        <f t="shared" si="17"/>
      </c>
      <c r="AT25" s="47"/>
      <c r="AU25" s="43">
        <f>IF(ISNA(MATCH(CONCATENATE(AU$2,$A25),'Výsledková listina'!$R:$R,0)),"",INDEX('Výsledková listina'!$B:$B,MATCH(CONCATENATE(AU$2,$A25),'Výsledková listina'!$R:$R,0),1))</f>
      </c>
      <c r="AV25" s="4"/>
      <c r="AW25" s="24">
        <f t="shared" si="18"/>
      </c>
      <c r="AX25" s="55">
        <f t="shared" si="19"/>
      </c>
      <c r="AY25" s="47"/>
      <c r="AZ25" s="43">
        <f>IF(ISNA(MATCH(CONCATENATE(AZ$2,$A25),'Výsledková listina'!$R:$R,0)),"",INDEX('Výsledková listina'!$B:$B,MATCH(CONCATENATE(AZ$2,$A25),'Výsledková listina'!$R:$R,0),1))</f>
      </c>
      <c r="BA25" s="4"/>
      <c r="BB25" s="24">
        <f t="shared" si="20"/>
      </c>
      <c r="BC25" s="55">
        <f t="shared" si="21"/>
      </c>
      <c r="BD25" s="47"/>
      <c r="BE25" s="43">
        <f>IF(ISNA(MATCH(CONCATENATE(BE$2,$A25),'Výsledková listina'!$R:$R,0)),"",INDEX('Výsledková listina'!$B:$B,MATCH(CONCATENATE(BE$2,$A25),'Výsledková listina'!$R:$R,0),1))</f>
      </c>
      <c r="BF25" s="4"/>
      <c r="BG25" s="24">
        <f t="shared" si="22"/>
      </c>
      <c r="BH25" s="55">
        <f t="shared" si="23"/>
      </c>
      <c r="BI25" s="47"/>
      <c r="BJ25" s="43">
        <f>IF(ISNA(MATCH(CONCATENATE(BJ$2,$A25),'Výsledková listina'!$R:$R,0)),"",INDEX('Výsledková listina'!$B:$B,MATCH(CONCATENATE(BJ$2,$A25),'Výsledková listina'!$R:$R,0),1))</f>
      </c>
      <c r="BK25" s="4"/>
      <c r="BL25" s="24">
        <f t="shared" si="24"/>
      </c>
      <c r="BM25" s="55">
        <f t="shared" si="25"/>
      </c>
      <c r="BN25" s="47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</row>
    <row r="26" spans="1:137" s="10" customFormat="1" ht="34.5" customHeight="1">
      <c r="A26" s="5">
        <v>23</v>
      </c>
      <c r="B26" s="43">
        <f>IF(ISNA(MATCH(CONCATENATE(B$2,$A26),'Výsledková listina'!$R:$R,0)),"",INDEX('Výsledková listina'!$B:$B,MATCH(CONCATENATE(B$2,$A26),'Výsledková listina'!$R:$R,0),1))</f>
      </c>
      <c r="C26" s="4"/>
      <c r="D26" s="24">
        <f t="shared" si="0"/>
      </c>
      <c r="E26" s="55">
        <f t="shared" si="1"/>
      </c>
      <c r="F26" s="47"/>
      <c r="G26" s="43">
        <f>IF(ISNA(MATCH(CONCATENATE(G$2,$A26),'Výsledková listina'!$R:$R,0)),"",INDEX('Výsledková listina'!$B:$B,MATCH(CONCATENATE(G$2,$A26),'Výsledková listina'!$R:$R,0),1))</f>
      </c>
      <c r="H26" s="4"/>
      <c r="I26" s="24">
        <f t="shared" si="2"/>
      </c>
      <c r="J26" s="55">
        <f t="shared" si="3"/>
      </c>
      <c r="K26" s="47"/>
      <c r="L26" s="43">
        <f>IF(ISNA(MATCH(CONCATENATE(L$2,$A26),'Výsledková listina'!$R:$R,0)),"",INDEX('Výsledková listina'!$B:$B,MATCH(CONCATENATE(L$2,$A26),'Výsledková listina'!$R:$R,0),1))</f>
      </c>
      <c r="M26" s="4"/>
      <c r="N26" s="24">
        <f t="shared" si="4"/>
      </c>
      <c r="O26" s="55">
        <f t="shared" si="5"/>
      </c>
      <c r="P26" s="47"/>
      <c r="Q26" s="43">
        <f>IF(ISNA(MATCH(CONCATENATE(Q$2,$A26),'Výsledková listina'!$R:$R,0)),"",INDEX('Výsledková listina'!$B:$B,MATCH(CONCATENATE(Q$2,$A26),'Výsledková listina'!$R:$R,0),1))</f>
      </c>
      <c r="R26" s="4"/>
      <c r="S26" s="24">
        <f t="shared" si="6"/>
      </c>
      <c r="T26" s="55">
        <f t="shared" si="7"/>
      </c>
      <c r="U26" s="47"/>
      <c r="V26" s="43">
        <f>IF(ISNA(MATCH(CONCATENATE(V$2,$A26),'Výsledková listina'!$R:$R,0)),"",INDEX('Výsledková listina'!$B:$B,MATCH(CONCATENATE(V$2,$A26),'Výsledková listina'!$R:$R,0),1))</f>
      </c>
      <c r="W26" s="4"/>
      <c r="X26" s="24">
        <f t="shared" si="8"/>
      </c>
      <c r="Y26" s="55">
        <f t="shared" si="9"/>
      </c>
      <c r="Z26" s="47"/>
      <c r="AA26" s="43">
        <f>IF(ISNA(MATCH(CONCATENATE(AA$2,$A26),'Výsledková listina'!$R:$R,0)),"",INDEX('Výsledková listina'!$B:$B,MATCH(CONCATENATE(AA$2,$A26),'Výsledková listina'!$R:$R,0),1))</f>
      </c>
      <c r="AB26" s="4"/>
      <c r="AC26" s="24">
        <f t="shared" si="10"/>
      </c>
      <c r="AD26" s="55">
        <f t="shared" si="11"/>
      </c>
      <c r="AE26" s="47"/>
      <c r="AF26" s="43">
        <f>IF(ISNA(MATCH(CONCATENATE(AF$2,$A26),'Výsledková listina'!$R:$R,0)),"",INDEX('Výsledková listina'!$B:$B,MATCH(CONCATENATE(AF$2,$A26),'Výsledková listina'!$R:$R,0),1))</f>
      </c>
      <c r="AG26" s="4"/>
      <c r="AH26" s="24">
        <f t="shared" si="12"/>
      </c>
      <c r="AI26" s="55">
        <f t="shared" si="13"/>
      </c>
      <c r="AJ26" s="47"/>
      <c r="AK26" s="43">
        <f>IF(ISNA(MATCH(CONCATENATE(AK$2,$A26),'Výsledková listina'!$R:$R,0)),"",INDEX('Výsledková listina'!$B:$B,MATCH(CONCATENATE(AK$2,$A26),'Výsledková listina'!$R:$R,0),1))</f>
      </c>
      <c r="AL26" s="4"/>
      <c r="AM26" s="24">
        <f t="shared" si="14"/>
      </c>
      <c r="AN26" s="55">
        <f t="shared" si="15"/>
      </c>
      <c r="AO26" s="47"/>
      <c r="AP26" s="43">
        <f>IF(ISNA(MATCH(CONCATENATE(AP$2,$A26),'Výsledková listina'!$R:$R,0)),"",INDEX('Výsledková listina'!$B:$B,MATCH(CONCATENATE(AP$2,$A26),'Výsledková listina'!$R:$R,0),1))</f>
      </c>
      <c r="AQ26" s="4"/>
      <c r="AR26" s="24">
        <f t="shared" si="16"/>
      </c>
      <c r="AS26" s="55">
        <f t="shared" si="17"/>
      </c>
      <c r="AT26" s="47"/>
      <c r="AU26" s="43">
        <f>IF(ISNA(MATCH(CONCATENATE(AU$2,$A26),'Výsledková listina'!$R:$R,0)),"",INDEX('Výsledková listina'!$B:$B,MATCH(CONCATENATE(AU$2,$A26),'Výsledková listina'!$R:$R,0),1))</f>
      </c>
      <c r="AV26" s="4"/>
      <c r="AW26" s="24">
        <f t="shared" si="18"/>
      </c>
      <c r="AX26" s="55">
        <f t="shared" si="19"/>
      </c>
      <c r="AY26" s="47"/>
      <c r="AZ26" s="43">
        <f>IF(ISNA(MATCH(CONCATENATE(AZ$2,$A26),'Výsledková listina'!$R:$R,0)),"",INDEX('Výsledková listina'!$B:$B,MATCH(CONCATENATE(AZ$2,$A26),'Výsledková listina'!$R:$R,0),1))</f>
      </c>
      <c r="BA26" s="4"/>
      <c r="BB26" s="24">
        <f t="shared" si="20"/>
      </c>
      <c r="BC26" s="55">
        <f t="shared" si="21"/>
      </c>
      <c r="BD26" s="47"/>
      <c r="BE26" s="43">
        <f>IF(ISNA(MATCH(CONCATENATE(BE$2,$A26),'Výsledková listina'!$R:$R,0)),"",INDEX('Výsledková listina'!$B:$B,MATCH(CONCATENATE(BE$2,$A26),'Výsledková listina'!$R:$R,0),1))</f>
      </c>
      <c r="BF26" s="4"/>
      <c r="BG26" s="24">
        <f t="shared" si="22"/>
      </c>
      <c r="BH26" s="55">
        <f t="shared" si="23"/>
      </c>
      <c r="BI26" s="47"/>
      <c r="BJ26" s="43">
        <f>IF(ISNA(MATCH(CONCATENATE(BJ$2,$A26),'Výsledková listina'!$R:$R,0)),"",INDEX('Výsledková listina'!$B:$B,MATCH(CONCATENATE(BJ$2,$A26),'Výsledková listina'!$R:$R,0),1))</f>
      </c>
      <c r="BK26" s="4"/>
      <c r="BL26" s="24">
        <f t="shared" si="24"/>
      </c>
      <c r="BM26" s="55">
        <f t="shared" si="25"/>
      </c>
      <c r="BN26" s="47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</row>
    <row r="27" spans="1:137" s="10" customFormat="1" ht="34.5" customHeight="1" thickBot="1">
      <c r="A27" s="6">
        <v>24</v>
      </c>
      <c r="B27" s="44">
        <f>IF(ISNA(MATCH(CONCATENATE(B$2,$A27),'Výsledková listina'!$R:$R,0)),"",INDEX('Výsledková listina'!$B:$B,MATCH(CONCATENATE(B$2,$A27),'Výsledková listina'!$R:$R,0),1))</f>
      </c>
      <c r="C27" s="7"/>
      <c r="D27" s="25">
        <f t="shared" si="0"/>
      </c>
      <c r="E27" s="56">
        <f t="shared" si="1"/>
      </c>
      <c r="F27" s="48"/>
      <c r="G27" s="44">
        <f>IF(ISNA(MATCH(CONCATENATE(G$2,$A27),'Výsledková listina'!$R:$R,0)),"",INDEX('Výsledková listina'!$B:$B,MATCH(CONCATENATE(G$2,$A27),'Výsledková listina'!$R:$R,0),1))</f>
      </c>
      <c r="H27" s="7"/>
      <c r="I27" s="25">
        <f t="shared" si="2"/>
      </c>
      <c r="J27" s="56">
        <f t="shared" si="3"/>
      </c>
      <c r="K27" s="48"/>
      <c r="L27" s="44">
        <f>IF(ISNA(MATCH(CONCATENATE(L$2,$A27),'Výsledková listina'!$R:$R,0)),"",INDEX('Výsledková listina'!$B:$B,MATCH(CONCATENATE(L$2,$A27),'Výsledková listina'!$R:$R,0),1))</f>
      </c>
      <c r="M27" s="7"/>
      <c r="N27" s="25">
        <f t="shared" si="4"/>
      </c>
      <c r="O27" s="56">
        <f t="shared" si="5"/>
      </c>
      <c r="P27" s="48"/>
      <c r="Q27" s="44">
        <f>IF(ISNA(MATCH(CONCATENATE(Q$2,$A27),'Výsledková listina'!$R:$R,0)),"",INDEX('Výsledková listina'!$B:$B,MATCH(CONCATENATE(Q$2,$A27),'Výsledková listina'!$R:$R,0),1))</f>
      </c>
      <c r="R27" s="7"/>
      <c r="S27" s="25">
        <f t="shared" si="6"/>
      </c>
      <c r="T27" s="56">
        <f t="shared" si="7"/>
      </c>
      <c r="U27" s="48"/>
      <c r="V27" s="44">
        <f>IF(ISNA(MATCH(CONCATENATE(V$2,$A27),'Výsledková listina'!$R:$R,0)),"",INDEX('Výsledková listina'!$B:$B,MATCH(CONCATENATE(V$2,$A27),'Výsledková listina'!$R:$R,0),1))</f>
      </c>
      <c r="W27" s="7"/>
      <c r="X27" s="25">
        <f t="shared" si="8"/>
      </c>
      <c r="Y27" s="56">
        <f t="shared" si="9"/>
      </c>
      <c r="Z27" s="48"/>
      <c r="AA27" s="44">
        <f>IF(ISNA(MATCH(CONCATENATE(AA$2,$A27),'Výsledková listina'!$R:$R,0)),"",INDEX('Výsledková listina'!$B:$B,MATCH(CONCATENATE(AA$2,$A27),'Výsledková listina'!$R:$R,0),1))</f>
      </c>
      <c r="AB27" s="7"/>
      <c r="AC27" s="25">
        <f t="shared" si="10"/>
      </c>
      <c r="AD27" s="56">
        <f t="shared" si="11"/>
      </c>
      <c r="AE27" s="48"/>
      <c r="AF27" s="44">
        <f>IF(ISNA(MATCH(CONCATENATE(AF$2,$A27),'Výsledková listina'!$R:$R,0)),"",INDEX('Výsledková listina'!$B:$B,MATCH(CONCATENATE(AF$2,$A27),'Výsledková listina'!$R:$R,0),1))</f>
      </c>
      <c r="AG27" s="7"/>
      <c r="AH27" s="25">
        <f t="shared" si="12"/>
      </c>
      <c r="AI27" s="56">
        <f t="shared" si="13"/>
      </c>
      <c r="AJ27" s="48"/>
      <c r="AK27" s="44">
        <f>IF(ISNA(MATCH(CONCATENATE(AK$2,$A27),'Výsledková listina'!$R:$R,0)),"",INDEX('Výsledková listina'!$B:$B,MATCH(CONCATENATE(AK$2,$A27),'Výsledková listina'!$R:$R,0),1))</f>
      </c>
      <c r="AL27" s="7"/>
      <c r="AM27" s="25">
        <f t="shared" si="14"/>
      </c>
      <c r="AN27" s="56">
        <f t="shared" si="15"/>
      </c>
      <c r="AO27" s="48"/>
      <c r="AP27" s="44">
        <f>IF(ISNA(MATCH(CONCATENATE(AP$2,$A27),'Výsledková listina'!$R:$R,0)),"",INDEX('Výsledková listina'!$B:$B,MATCH(CONCATENATE(AP$2,$A27),'Výsledková listina'!$R:$R,0),1))</f>
      </c>
      <c r="AQ27" s="7"/>
      <c r="AR27" s="25">
        <f t="shared" si="16"/>
      </c>
      <c r="AS27" s="56">
        <f t="shared" si="17"/>
      </c>
      <c r="AT27" s="48"/>
      <c r="AU27" s="44">
        <f>IF(ISNA(MATCH(CONCATENATE(AU$2,$A27),'Výsledková listina'!$R:$R,0)),"",INDEX('Výsledková listina'!$B:$B,MATCH(CONCATENATE(AU$2,$A27),'Výsledková listina'!$R:$R,0),1))</f>
      </c>
      <c r="AV27" s="7"/>
      <c r="AW27" s="25">
        <f t="shared" si="18"/>
      </c>
      <c r="AX27" s="56">
        <f t="shared" si="19"/>
      </c>
      <c r="AY27" s="48"/>
      <c r="AZ27" s="44">
        <f>IF(ISNA(MATCH(CONCATENATE(AZ$2,$A27),'Výsledková listina'!$R:$R,0)),"",INDEX('Výsledková listina'!$B:$B,MATCH(CONCATENATE(AZ$2,$A27),'Výsledková listina'!$R:$R,0),1))</f>
      </c>
      <c r="BA27" s="7"/>
      <c r="BB27" s="25">
        <f t="shared" si="20"/>
      </c>
      <c r="BC27" s="56">
        <f t="shared" si="21"/>
      </c>
      <c r="BD27" s="48"/>
      <c r="BE27" s="44">
        <f>IF(ISNA(MATCH(CONCATENATE(BE$2,$A27),'Výsledková listina'!$R:$R,0)),"",INDEX('Výsledková listina'!$B:$B,MATCH(CONCATENATE(BE$2,$A27),'Výsledková listina'!$R:$R,0),1))</f>
      </c>
      <c r="BF27" s="7"/>
      <c r="BG27" s="25">
        <f t="shared" si="22"/>
      </c>
      <c r="BH27" s="56">
        <f t="shared" si="23"/>
      </c>
      <c r="BI27" s="48"/>
      <c r="BJ27" s="44">
        <f>IF(ISNA(MATCH(CONCATENATE(BJ$2,$A27),'Výsledková listina'!$R:$R,0)),"",INDEX('Výsledková listina'!$B:$B,MATCH(CONCATENATE(BJ$2,$A27),'Výsledková listina'!$R:$R,0),1))</f>
      </c>
      <c r="BK27" s="7"/>
      <c r="BL27" s="25">
        <f t="shared" si="24"/>
      </c>
      <c r="BM27" s="56">
        <f t="shared" si="25"/>
      </c>
      <c r="BN27" s="4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3" sqref="A3:A5"/>
    </sheetView>
  </sheetViews>
  <sheetFormatPr defaultColWidth="9.00390625" defaultRowHeight="12.75" outlineLevelCol="1"/>
  <cols>
    <col min="1" max="1" width="25.125" style="92" customWidth="1"/>
    <col min="2" max="2" width="3.625" style="0" customWidth="1"/>
    <col min="3" max="3" width="17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17" t="s">
        <v>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7.5" customHeight="1" thickBot="1">
      <c r="A2" s="9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218" t="s">
        <v>61</v>
      </c>
      <c r="B3" s="220" t="s">
        <v>81</v>
      </c>
      <c r="C3" s="222" t="s">
        <v>38</v>
      </c>
      <c r="D3" s="224" t="s">
        <v>40</v>
      </c>
      <c r="E3" s="225"/>
      <c r="F3" s="225"/>
      <c r="G3" s="225"/>
      <c r="H3" s="226"/>
      <c r="I3" s="224" t="s">
        <v>41</v>
      </c>
      <c r="J3" s="225"/>
      <c r="K3" s="225"/>
      <c r="L3" s="225"/>
      <c r="M3" s="226"/>
      <c r="N3" s="227" t="s">
        <v>60</v>
      </c>
      <c r="O3" s="227"/>
      <c r="P3" s="222"/>
    </row>
    <row r="4" spans="1:16" ht="12.75">
      <c r="A4" s="219"/>
      <c r="B4" s="221"/>
      <c r="C4" s="223"/>
      <c r="D4" s="230" t="s">
        <v>59</v>
      </c>
      <c r="E4" s="231"/>
      <c r="F4" s="232" t="s">
        <v>60</v>
      </c>
      <c r="G4" s="233"/>
      <c r="H4" s="234"/>
      <c r="I4" s="230" t="s">
        <v>59</v>
      </c>
      <c r="J4" s="231"/>
      <c r="K4" s="232" t="s">
        <v>60</v>
      </c>
      <c r="L4" s="233"/>
      <c r="M4" s="234"/>
      <c r="N4" s="228"/>
      <c r="O4" s="228"/>
      <c r="P4" s="229"/>
    </row>
    <row r="5" spans="1:16" ht="16.5" thickBot="1">
      <c r="A5" s="219"/>
      <c r="B5" s="221"/>
      <c r="C5" s="223"/>
      <c r="D5" s="60" t="s">
        <v>4</v>
      </c>
      <c r="E5" s="57" t="s">
        <v>16</v>
      </c>
      <c r="F5" s="57" t="s">
        <v>4</v>
      </c>
      <c r="G5" s="57" t="s">
        <v>6</v>
      </c>
      <c r="H5" s="58" t="s">
        <v>5</v>
      </c>
      <c r="I5" s="60" t="s">
        <v>4</v>
      </c>
      <c r="J5" s="57" t="s">
        <v>16</v>
      </c>
      <c r="K5" s="57" t="s">
        <v>4</v>
      </c>
      <c r="L5" s="57" t="s">
        <v>6</v>
      </c>
      <c r="M5" s="58" t="s">
        <v>5</v>
      </c>
      <c r="N5" s="59" t="s">
        <v>4</v>
      </c>
      <c r="O5" s="57" t="s">
        <v>6</v>
      </c>
      <c r="P5" s="58" t="s">
        <v>5</v>
      </c>
    </row>
    <row r="6" spans="1:16" ht="12.75" customHeight="1">
      <c r="A6" s="235" t="s">
        <v>90</v>
      </c>
      <c r="B6" s="132">
        <v>1</v>
      </c>
      <c r="C6" s="128" t="str">
        <f>IF(ISBLANK($B6),"",INDEX('Výsledková listina'!PRINT_AREA,MATCH($B6,'Výsledková listina'!$E:$E,0),2))</f>
        <v>Pichl Vladislav</v>
      </c>
      <c r="D6" s="83">
        <f>IF(ISBLANK($B6),"",INDEX('Výsledková listina'!PRINT_AREA,MATCH($B6,'Výsledková listina'!$E:$E,0),8))</f>
        <v>0</v>
      </c>
      <c r="E6" s="84">
        <f>IF(ISBLANK($B6),"",INDEX('Výsledková listina'!PRINT_AREA,MATCH($B6,'Výsledková listina'!$E:$E,0),9))</f>
        <v>12</v>
      </c>
      <c r="F6" s="238">
        <f>IF(ISBLANK($A6),"",SUM(D6:D8))</f>
        <v>1560</v>
      </c>
      <c r="G6" s="238">
        <f>IF(ISBLANK($A6),"",SUM(E6:E8))</f>
        <v>22</v>
      </c>
      <c r="H6" s="241">
        <f>IF(ISBLANK($A6),"",RANK(G6,G:G,1))</f>
        <v>5</v>
      </c>
      <c r="I6" s="83">
        <f>IF(ISBLANK($B6),"",INDEX('Výsledková listina'!PRINT_AREA,MATCH($B6,'Výsledková listina'!$E:$E,0),12))</f>
        <v>140</v>
      </c>
      <c r="J6" s="84">
        <f>IF(ISBLANK($B6),"",INDEX('Výsledková listina'!PRINT_AREA,MATCH($B6,'Výsledková listina'!$E:$E,0),13))</f>
        <v>10.5</v>
      </c>
      <c r="K6" s="238">
        <f>IF(ISBLANK($A6),"",SUM(I6:I8))</f>
        <v>3040</v>
      </c>
      <c r="L6" s="238">
        <f>IF(ISBLANK($A6),"",SUM(J6:J8))</f>
        <v>19.5</v>
      </c>
      <c r="M6" s="244">
        <f>IF(ISBLANK($A6),"",RANK(L6,L:L,1))</f>
        <v>4</v>
      </c>
      <c r="N6" s="246">
        <f>IF(ISBLANK($A6),"",SUM(F6,K6))</f>
        <v>4600</v>
      </c>
      <c r="O6" s="249">
        <f>IF(ISBLANK($A6),"",SUM(G6,L6))</f>
        <v>41.5</v>
      </c>
      <c r="P6" s="244">
        <f>IF(N6="","",RANK(O6,O:O,1))</f>
        <v>4</v>
      </c>
    </row>
    <row r="7" spans="1:16" ht="12.75" customHeight="1">
      <c r="A7" s="236"/>
      <c r="B7" s="133">
        <v>2</v>
      </c>
      <c r="C7" s="129" t="str">
        <f>IF(ISBLANK($B7),"",INDEX('Výsledková listina'!PRINT_AREA,MATCH($B7,'Výsledková listina'!$E:$E,0),2))</f>
        <v>Drahota Jaroslav</v>
      </c>
      <c r="D7" s="85">
        <f>IF(ISBLANK($B7),"",INDEX('Výsledková listina'!PRINT_AREA,MATCH($B7,'Výsledková listina'!$E:$E,0),8))</f>
        <v>960</v>
      </c>
      <c r="E7" s="86">
        <f>IF(ISBLANK($B7),"",INDEX('Výsledková listina'!PRINT_AREA,MATCH($B7,'Výsledková listina'!$E:$E,0),9))</f>
        <v>4</v>
      </c>
      <c r="F7" s="239"/>
      <c r="G7" s="239"/>
      <c r="H7" s="242"/>
      <c r="I7" s="85">
        <f>IF(ISBLANK($B7),"",INDEX('Výsledková listina'!PRINT_AREA,MATCH($B7,'Výsledková listina'!$E:$E,0),12))</f>
        <v>1740</v>
      </c>
      <c r="J7" s="86">
        <f>IF(ISBLANK($B7),"",INDEX('Výsledková listina'!PRINT_AREA,MATCH($B7,'Výsledková listina'!$E:$E,0),13))</f>
        <v>6</v>
      </c>
      <c r="K7" s="239"/>
      <c r="L7" s="239"/>
      <c r="M7" s="242"/>
      <c r="N7" s="247"/>
      <c r="O7" s="250"/>
      <c r="P7" s="242"/>
    </row>
    <row r="8" spans="1:16" ht="13.5" customHeight="1" thickBot="1">
      <c r="A8" s="237"/>
      <c r="B8" s="134">
        <v>3</v>
      </c>
      <c r="C8" s="130" t="str">
        <f>IF(ISBLANK($B8),"",INDEX('Výsledková listina'!PRINT_AREA,MATCH($B8,'Výsledková listina'!$E:$E,0),2))</f>
        <v>Staněk Kája</v>
      </c>
      <c r="D8" s="87">
        <f>IF(ISBLANK($B8),"",INDEX('Výsledková listina'!PRINT_AREA,MATCH($B8,'Výsledková listina'!$E:$E,0),8))</f>
        <v>600</v>
      </c>
      <c r="E8" s="88">
        <f>IF(ISBLANK($B8),"",INDEX('Výsledková listina'!PRINT_AREA,MATCH($B8,'Výsledková listina'!$E:$E,0),9))</f>
        <v>6</v>
      </c>
      <c r="F8" s="240"/>
      <c r="G8" s="240"/>
      <c r="H8" s="243"/>
      <c r="I8" s="87">
        <f>IF(ISBLANK($B8),"",INDEX('Výsledková listina'!PRINT_AREA,MATCH($B8,'Výsledková listina'!$E:$E,0),12))</f>
        <v>1160</v>
      </c>
      <c r="J8" s="88">
        <f>IF(ISBLANK($B8),"",INDEX('Výsledková listina'!PRINT_AREA,MATCH($B8,'Výsledková listina'!$E:$E,0),13))</f>
        <v>3</v>
      </c>
      <c r="K8" s="240"/>
      <c r="L8" s="240"/>
      <c r="M8" s="245"/>
      <c r="N8" s="248"/>
      <c r="O8" s="251"/>
      <c r="P8" s="245"/>
    </row>
    <row r="9" spans="1:16" ht="12.75" customHeight="1">
      <c r="A9" s="235" t="s">
        <v>93</v>
      </c>
      <c r="B9" s="135">
        <v>4</v>
      </c>
      <c r="C9" s="128" t="str">
        <f>IF(ISBLANK($B9),"",INDEX('Výsledková listina'!PRINT_AREA,MATCH($B9,'Výsledková listina'!$E:$E,0),2))</f>
        <v>Podlaha Jaroslav</v>
      </c>
      <c r="D9" s="83">
        <f>IF(ISBLANK($B9),"",INDEX('Výsledková listina'!PRINT_AREA,MATCH($B9,'Výsledková listina'!$E:$E,0),8))</f>
        <v>140</v>
      </c>
      <c r="E9" s="84">
        <f>IF(ISBLANK($B9),"",INDEX('Výsledková listina'!PRINT_AREA,MATCH($B9,'Výsledková listina'!$E:$E,0),9))</f>
        <v>11</v>
      </c>
      <c r="F9" s="238">
        <f>IF(ISBLANK($A9),"",SUM(D9:D11))</f>
        <v>1220</v>
      </c>
      <c r="G9" s="238">
        <f>IF(ISBLANK($A9),"",SUM(E9:E11))</f>
        <v>24</v>
      </c>
      <c r="H9" s="241">
        <f>IF(ISBLANK($A9),"",RANK(G9,G:G,1))</f>
        <v>6</v>
      </c>
      <c r="I9" s="83">
        <f>IF(ISBLANK($B9),"",INDEX('Výsledková listina'!PRINT_AREA,MATCH($B9,'Výsledková listina'!$E:$E,0),12))</f>
        <v>0</v>
      </c>
      <c r="J9" s="84">
        <f>IF(ISBLANK($B9),"",INDEX('Výsledková listina'!PRINT_AREA,MATCH($B9,'Výsledková listina'!$E:$E,0),13))</f>
        <v>9.5</v>
      </c>
      <c r="K9" s="238">
        <f>IF(ISBLANK($A9),"",SUM(I9:I11))</f>
        <v>2660</v>
      </c>
      <c r="L9" s="238">
        <f>IF(ISBLANK($A9),"",SUM(J9:J11))</f>
        <v>21.5</v>
      </c>
      <c r="M9" s="244">
        <f>IF(ISBLANK($A9),"",RANK(L9,L:L,1))</f>
        <v>5</v>
      </c>
      <c r="N9" s="246">
        <f>IF(ISBLANK($A9),"",SUM(F9,K9))</f>
        <v>3880</v>
      </c>
      <c r="O9" s="249">
        <f>IF(ISBLANK($A9),"",SUM(G9,L9))</f>
        <v>45.5</v>
      </c>
      <c r="P9" s="244">
        <f>IF(N9="","",RANK(O9,O:O,1))</f>
        <v>6</v>
      </c>
    </row>
    <row r="10" spans="1:16" ht="12.75" customHeight="1">
      <c r="A10" s="236"/>
      <c r="B10" s="136">
        <v>5</v>
      </c>
      <c r="C10" s="129" t="str">
        <f>IF(ISBLANK($B10),"",INDEX('Výsledková listina'!PRINT_AREA,MATCH($B10,'Výsledková listina'!$E:$E,0),2))</f>
        <v>Podlaha Adam</v>
      </c>
      <c r="D10" s="85">
        <f>IF(ISBLANK($B10),"",INDEX('Výsledková listina'!PRINT_AREA,MATCH($B10,'Výsledková listina'!$E:$E,0),8))</f>
        <v>560</v>
      </c>
      <c r="E10" s="86">
        <f>IF(ISBLANK($B10),"",INDEX('Výsledková listina'!PRINT_AREA,MATCH($B10,'Výsledková listina'!$E:$E,0),9))</f>
        <v>7</v>
      </c>
      <c r="F10" s="239"/>
      <c r="G10" s="239"/>
      <c r="H10" s="242"/>
      <c r="I10" s="85">
        <f>IF(ISBLANK($B10),"",INDEX('Výsledková listina'!PRINT_AREA,MATCH($B10,'Výsledková listina'!$E:$E,0),12))</f>
        <v>760</v>
      </c>
      <c r="J10" s="86">
        <f>IF(ISBLANK($B10),"",INDEX('Výsledková listina'!PRINT_AREA,MATCH($B10,'Výsledková listina'!$E:$E,0),13))</f>
        <v>9</v>
      </c>
      <c r="K10" s="239"/>
      <c r="L10" s="239"/>
      <c r="M10" s="242"/>
      <c r="N10" s="247"/>
      <c r="O10" s="250"/>
      <c r="P10" s="242"/>
    </row>
    <row r="11" spans="1:16" ht="13.5" customHeight="1" thickBot="1">
      <c r="A11" s="237"/>
      <c r="B11" s="137">
        <v>6</v>
      </c>
      <c r="C11" s="130" t="str">
        <f>IF(ISBLANK($B11),"",INDEX('Výsledková listina'!PRINT_AREA,MATCH($B11,'Výsledková listina'!$E:$E,0),2))</f>
        <v>Váňa Martin</v>
      </c>
      <c r="D11" s="87">
        <f>IF(ISBLANK($B11),"",INDEX('Výsledková listina'!PRINT_AREA,MATCH($B11,'Výsledková listina'!$E:$E,0),8))</f>
        <v>520</v>
      </c>
      <c r="E11" s="88">
        <f>IF(ISBLANK($B11),"",INDEX('Výsledková listina'!PRINT_AREA,MATCH($B11,'Výsledková listina'!$E:$E,0),9))</f>
        <v>6</v>
      </c>
      <c r="F11" s="240"/>
      <c r="G11" s="240"/>
      <c r="H11" s="243"/>
      <c r="I11" s="87">
        <f>IF(ISBLANK($B11),"",INDEX('Výsledková listina'!PRINT_AREA,MATCH($B11,'Výsledková listina'!$E:$E,0),12))</f>
        <v>1900</v>
      </c>
      <c r="J11" s="88">
        <f>IF(ISBLANK($B11),"",INDEX('Výsledková listina'!PRINT_AREA,MATCH($B11,'Výsledková listina'!$E:$E,0),13))</f>
        <v>3</v>
      </c>
      <c r="K11" s="240"/>
      <c r="L11" s="240"/>
      <c r="M11" s="245"/>
      <c r="N11" s="248"/>
      <c r="O11" s="251"/>
      <c r="P11" s="245"/>
    </row>
    <row r="12" spans="1:16" ht="12.75" customHeight="1">
      <c r="A12" s="235" t="s">
        <v>97</v>
      </c>
      <c r="B12" s="135">
        <v>7</v>
      </c>
      <c r="C12" s="128" t="str">
        <f>IF(ISBLANK($B12),"",INDEX('Výsledková listina'!PRINT_AREA,MATCH($B12,'Výsledková listina'!$E:$E,0),2))</f>
        <v>Karasek Pavel</v>
      </c>
      <c r="D12" s="83">
        <f>IF(ISBLANK($B12),"",INDEX('Výsledková listina'!PRINT_AREA,MATCH($B12,'Výsledková listina'!$E:$E,0),8))</f>
        <v>340</v>
      </c>
      <c r="E12" s="84">
        <f>IF(ISBLANK($B12),"",INDEX('Výsledková listina'!PRINT_AREA,MATCH($B12,'Výsledková listina'!$E:$E,0),9))</f>
        <v>8.5</v>
      </c>
      <c r="F12" s="238">
        <f>IF(ISBLANK($A12),"",SUM(D12:D14))</f>
        <v>2880</v>
      </c>
      <c r="G12" s="238">
        <f>IF(ISBLANK($A12),"",SUM(E12:E14))</f>
        <v>17.5</v>
      </c>
      <c r="H12" s="241">
        <f>IF(ISBLANK($A12),"",RANK(G12,G:G,1))</f>
        <v>3</v>
      </c>
      <c r="I12" s="83">
        <f>IF(ISBLANK($B12),"",INDEX('Výsledková listina'!PRINT_AREA,MATCH($B12,'Výsledková listina'!$E:$E,0),12))</f>
        <v>50</v>
      </c>
      <c r="J12" s="84">
        <f>IF(ISBLANK($B12),"",INDEX('Výsledková listina'!PRINT_AREA,MATCH($B12,'Výsledková listina'!$E:$E,0),13))</f>
        <v>6</v>
      </c>
      <c r="K12" s="238">
        <f>IF(ISBLANK($A12),"",SUM(I12:I14))</f>
        <v>4010</v>
      </c>
      <c r="L12" s="238">
        <f>IF(ISBLANK($A12),"",SUM(J12:J14))</f>
        <v>15</v>
      </c>
      <c r="M12" s="244">
        <f>IF(ISBLANK($A12),"",RANK(L12,L:L,1))</f>
        <v>2</v>
      </c>
      <c r="N12" s="246">
        <f>IF(ISBLANK($A12),"",SUM(F12,K12))</f>
        <v>6890</v>
      </c>
      <c r="O12" s="249">
        <f>IF(ISBLANK($A12),"",SUM(G12,L12))</f>
        <v>32.5</v>
      </c>
      <c r="P12" s="244">
        <f>IF(N12="","",RANK(O12,O:O,1))</f>
        <v>3</v>
      </c>
    </row>
    <row r="13" spans="1:16" ht="12.75" customHeight="1">
      <c r="A13" s="236"/>
      <c r="B13" s="136">
        <v>8</v>
      </c>
      <c r="C13" s="129" t="str">
        <f>IF(ISBLANK($B13),"",INDEX('Výsledková listina'!PRINT_AREA,MATCH($B13,'Výsledková listina'!$E:$E,0),2))</f>
        <v>Dohnal Josef</v>
      </c>
      <c r="D13" s="85">
        <f>IF(ISBLANK($B13),"",INDEX('Výsledková listina'!PRINT_AREA,MATCH($B13,'Výsledková listina'!$E:$E,0),8))</f>
        <v>520</v>
      </c>
      <c r="E13" s="86">
        <f>IF(ISBLANK($B13),"",INDEX('Výsledková listina'!PRINT_AREA,MATCH($B13,'Výsledková listina'!$E:$E,0),9))</f>
        <v>8</v>
      </c>
      <c r="F13" s="239"/>
      <c r="G13" s="239"/>
      <c r="H13" s="242"/>
      <c r="I13" s="85">
        <f>IF(ISBLANK($B13),"",INDEX('Výsledková listina'!PRINT_AREA,MATCH($B13,'Výsledková listina'!$E:$E,0),12))</f>
        <v>1340</v>
      </c>
      <c r="J13" s="86">
        <f>IF(ISBLANK($B13),"",INDEX('Výsledková listina'!PRINT_AREA,MATCH($B13,'Výsledková listina'!$E:$E,0),13))</f>
        <v>5</v>
      </c>
      <c r="K13" s="239"/>
      <c r="L13" s="239"/>
      <c r="M13" s="242"/>
      <c r="N13" s="247"/>
      <c r="O13" s="250"/>
      <c r="P13" s="242"/>
    </row>
    <row r="14" spans="1:16" ht="13.5" customHeight="1" thickBot="1">
      <c r="A14" s="237"/>
      <c r="B14" s="137">
        <v>9</v>
      </c>
      <c r="C14" s="130" t="str">
        <f>IF(ISBLANK($B14),"",INDEX('Výsledková listina'!PRINT_AREA,MATCH($B14,'Výsledková listina'!$E:$E,0),2))</f>
        <v>David Ondřej</v>
      </c>
      <c r="D14" s="87">
        <f>IF(ISBLANK($B14),"",INDEX('Výsledková listina'!PRINT_AREA,MATCH($B14,'Výsledková listina'!$E:$E,0),8))</f>
        <v>2020</v>
      </c>
      <c r="E14" s="88">
        <f>IF(ISBLANK($B14),"",INDEX('Výsledková listina'!PRINT_AREA,MATCH($B14,'Výsledková listina'!$E:$E,0),9))</f>
        <v>1</v>
      </c>
      <c r="F14" s="240"/>
      <c r="G14" s="240"/>
      <c r="H14" s="243"/>
      <c r="I14" s="87">
        <f>IF(ISBLANK($B14),"",INDEX('Výsledková listina'!PRINT_AREA,MATCH($B14,'Výsledková listina'!$E:$E,0),12))</f>
        <v>2620</v>
      </c>
      <c r="J14" s="88">
        <f>IF(ISBLANK($B14),"",INDEX('Výsledková listina'!PRINT_AREA,MATCH($B14,'Výsledková listina'!$E:$E,0),13))</f>
        <v>4</v>
      </c>
      <c r="K14" s="240"/>
      <c r="L14" s="240"/>
      <c r="M14" s="245"/>
      <c r="N14" s="248"/>
      <c r="O14" s="251"/>
      <c r="P14" s="245"/>
    </row>
    <row r="15" spans="1:16" ht="12.75" customHeight="1">
      <c r="A15" s="235" t="s">
        <v>98</v>
      </c>
      <c r="B15" s="135">
        <v>10</v>
      </c>
      <c r="C15" s="128" t="str">
        <f>IF(ISBLANK($B15),"",INDEX('Výsledková listina'!PRINT_AREA,MATCH($B15,'Výsledková listina'!$E:$E,0),2))</f>
        <v>Vejvoda Jan</v>
      </c>
      <c r="D15" s="83">
        <f>IF(ISBLANK($B15),"",INDEX('Výsledková listina'!PRINT_AREA,MATCH($B15,'Výsledková listina'!$E:$E,0),8))</f>
        <v>2940</v>
      </c>
      <c r="E15" s="84">
        <f>IF(ISBLANK($B15),"",INDEX('Výsledková listina'!PRINT_AREA,MATCH($B15,'Výsledková listina'!$E:$E,0),9))</f>
        <v>2</v>
      </c>
      <c r="F15" s="238">
        <f>IF(ISBLANK($A15),"",SUM(D15:D17))</f>
        <v>5180</v>
      </c>
      <c r="G15" s="238">
        <f>IF(ISBLANK($A15),"",SUM(E15:E17))</f>
        <v>8</v>
      </c>
      <c r="H15" s="241">
        <f>IF(ISBLANK($A15),"",RANK(G15,G:G,1))</f>
        <v>1</v>
      </c>
      <c r="I15" s="83">
        <f>IF(ISBLANK($B15),"",INDEX('Výsledková listina'!PRINT_AREA,MATCH($B15,'Výsledková listina'!$E:$E,0),12))</f>
        <v>1060</v>
      </c>
      <c r="J15" s="84">
        <f>IF(ISBLANK($B15),"",INDEX('Výsledková listina'!PRINT_AREA,MATCH($B15,'Výsledková listina'!$E:$E,0),13))</f>
        <v>6.5</v>
      </c>
      <c r="K15" s="238">
        <f>IF(ISBLANK($A15),"",SUM(I15:I17))</f>
        <v>3960</v>
      </c>
      <c r="L15" s="238">
        <f>IF(ISBLANK($A15),"",SUM(J15:J17))</f>
        <v>19</v>
      </c>
      <c r="M15" s="244">
        <f>IF(ISBLANK($A15),"",RANK(L15,L:L,1))</f>
        <v>3</v>
      </c>
      <c r="N15" s="246">
        <f>IF(ISBLANK($A15),"",SUM(F15,K15))</f>
        <v>9140</v>
      </c>
      <c r="O15" s="249">
        <f>IF(ISBLANK($A15),"",SUM(G15,L15))</f>
        <v>27</v>
      </c>
      <c r="P15" s="244">
        <f>IF(N15="","",RANK(O15,O:O,1))</f>
        <v>1</v>
      </c>
    </row>
    <row r="16" spans="1:16" ht="12.75" customHeight="1">
      <c r="A16" s="236"/>
      <c r="B16" s="136">
        <v>11</v>
      </c>
      <c r="C16" s="129" t="str">
        <f>IF(ISBLANK($B16),"",INDEX('Výsledková listina'!PRINT_AREA,MATCH($B16,'Výsledková listina'!$E:$E,0),2))</f>
        <v>Chudomel Radek</v>
      </c>
      <c r="D16" s="85">
        <f>IF(ISBLANK($B16),"",INDEX('Výsledková listina'!PRINT_AREA,MATCH($B16,'Výsledková listina'!$E:$E,0),8))</f>
        <v>1360</v>
      </c>
      <c r="E16" s="86">
        <f>IF(ISBLANK($B16),"",INDEX('Výsledková listina'!PRINT_AREA,MATCH($B16,'Výsledková listina'!$E:$E,0),9))</f>
        <v>2</v>
      </c>
      <c r="F16" s="239"/>
      <c r="G16" s="239"/>
      <c r="H16" s="242"/>
      <c r="I16" s="85">
        <f>IF(ISBLANK($B16),"",INDEX('Výsledková listina'!PRINT_AREA,MATCH($B16,'Výsledková listina'!$E:$E,0),12))</f>
        <v>0</v>
      </c>
      <c r="J16" s="86">
        <f>IF(ISBLANK($B16),"",INDEX('Výsledková listina'!PRINT_AREA,MATCH($B16,'Výsledková listina'!$E:$E,0),13))</f>
        <v>9.5</v>
      </c>
      <c r="K16" s="239"/>
      <c r="L16" s="239"/>
      <c r="M16" s="242"/>
      <c r="N16" s="247"/>
      <c r="O16" s="250"/>
      <c r="P16" s="242"/>
    </row>
    <row r="17" spans="1:16" ht="13.5" customHeight="1" thickBot="1">
      <c r="A17" s="237"/>
      <c r="B17" s="137">
        <v>12</v>
      </c>
      <c r="C17" s="130" t="str">
        <f>IF(ISBLANK($B17),"",INDEX('Výsledková listina'!PRINT_AREA,MATCH($B17,'Výsledková listina'!$E:$E,0),2))</f>
        <v>Muller Radek</v>
      </c>
      <c r="D17" s="87">
        <f>IF(ISBLANK($B17),"",INDEX('Výsledková listina'!PRINT_AREA,MATCH($B17,'Výsledková listina'!$E:$E,0),8))</f>
        <v>880</v>
      </c>
      <c r="E17" s="88">
        <f>IF(ISBLANK($B17),"",INDEX('Výsledková listina'!PRINT_AREA,MATCH($B17,'Výsledková listina'!$E:$E,0),9))</f>
        <v>4</v>
      </c>
      <c r="F17" s="240"/>
      <c r="G17" s="240"/>
      <c r="H17" s="243"/>
      <c r="I17" s="87">
        <f>IF(ISBLANK($B17),"",INDEX('Výsledková listina'!PRINT_AREA,MATCH($B17,'Výsledková listina'!$E:$E,0),12))</f>
        <v>2900</v>
      </c>
      <c r="J17" s="88">
        <f>IF(ISBLANK($B17),"",INDEX('Výsledková listina'!PRINT_AREA,MATCH($B17,'Výsledková listina'!$E:$E,0),13))</f>
        <v>3</v>
      </c>
      <c r="K17" s="240"/>
      <c r="L17" s="240"/>
      <c r="M17" s="245"/>
      <c r="N17" s="248"/>
      <c r="O17" s="251"/>
      <c r="P17" s="245"/>
    </row>
    <row r="18" spans="1:16" ht="12.75" customHeight="1">
      <c r="A18" s="235" t="s">
        <v>100</v>
      </c>
      <c r="B18" s="135">
        <v>13</v>
      </c>
      <c r="C18" s="128" t="str">
        <f>IF(ISBLANK($B18),"",INDEX('Výsledková listina'!PRINT_AREA,MATCH($B18,'Výsledková listina'!$E:$E,0),2))</f>
        <v>Škarban Viktor</v>
      </c>
      <c r="D18" s="83">
        <f>IF(ISBLANK($B18),"",INDEX('Výsledková listina'!PRINT_AREA,MATCH($B18,'Výsledková listina'!$E:$E,0),8))</f>
        <v>440</v>
      </c>
      <c r="E18" s="84">
        <f>IF(ISBLANK($B18),"",INDEX('Výsledková listina'!PRINT_AREA,MATCH($B18,'Výsledková listina'!$E:$E,0),9))</f>
        <v>9</v>
      </c>
      <c r="F18" s="238">
        <f>IF(ISBLANK($A18),"",SUM(D18:D20))</f>
        <v>2400</v>
      </c>
      <c r="G18" s="238">
        <f>IF(ISBLANK($A18),"",SUM(E18:E20))</f>
        <v>17</v>
      </c>
      <c r="H18" s="241">
        <f>IF(ISBLANK($A18),"",RANK(G18,G:G,1))</f>
        <v>2</v>
      </c>
      <c r="I18" s="83">
        <f>IF(ISBLANK($B18),"",INDEX('Výsledková listina'!PRINT_AREA,MATCH($B18,'Výsledková listina'!$E:$E,0),12))</f>
        <v>560</v>
      </c>
      <c r="J18" s="84">
        <f>IF(ISBLANK($B18),"",INDEX('Výsledková listina'!PRINT_AREA,MATCH($B18,'Výsledková listina'!$E:$E,0),13))</f>
        <v>5</v>
      </c>
      <c r="K18" s="238">
        <f>IF(ISBLANK($A18),"",SUM(I18:I20))</f>
        <v>5400</v>
      </c>
      <c r="L18" s="238">
        <f>IF(ISBLANK($A18),"",SUM(J18:J20))</f>
        <v>12.5</v>
      </c>
      <c r="M18" s="244">
        <f>IF(ISBLANK($A18),"",RANK(L18,L:L,1))</f>
        <v>1</v>
      </c>
      <c r="N18" s="246">
        <f>IF(ISBLANK($A18),"",SUM(F18,K18))</f>
        <v>7800</v>
      </c>
      <c r="O18" s="249">
        <f>IF(ISBLANK($A18),"",SUM(G18,L18))</f>
        <v>29.5</v>
      </c>
      <c r="P18" s="244">
        <f>IF(N18="","",RANK(O18,O:O,1))</f>
        <v>2</v>
      </c>
    </row>
    <row r="19" spans="1:16" ht="12.75" customHeight="1">
      <c r="A19" s="236"/>
      <c r="B19" s="136">
        <v>14</v>
      </c>
      <c r="C19" s="129" t="str">
        <f>IF(ISBLANK($B19),"",INDEX('Výsledková listina'!PRINT_AREA,MATCH($B19,'Výsledková listina'!$E:$E,0),2))</f>
        <v>Štástka O./Roth Zdeněk</v>
      </c>
      <c r="D19" s="85">
        <f>IF(ISBLANK($B19),"",INDEX('Výsledková listina'!PRINT_AREA,MATCH($B19,'Výsledková listina'!$E:$E,0),8))</f>
        <v>880</v>
      </c>
      <c r="E19" s="86">
        <f>IF(ISBLANK($B19),"",INDEX('Výsledková listina'!PRINT_AREA,MATCH($B19,'Výsledková listina'!$E:$E,0),9))</f>
        <v>6</v>
      </c>
      <c r="F19" s="239"/>
      <c r="G19" s="239"/>
      <c r="H19" s="242"/>
      <c r="I19" s="85">
        <f>IF(ISBLANK($B19),"",INDEX('Výsledková listina'!PRINT_AREA,MATCH($B19,'Výsledková listina'!$E:$E,0),12))</f>
        <v>1060</v>
      </c>
      <c r="J19" s="86">
        <f>IF(ISBLANK($B19),"",INDEX('Výsledková listina'!PRINT_AREA,MATCH($B19,'Výsledková listina'!$E:$E,0),13))</f>
        <v>6.5</v>
      </c>
      <c r="K19" s="239"/>
      <c r="L19" s="239"/>
      <c r="M19" s="242"/>
      <c r="N19" s="247"/>
      <c r="O19" s="250"/>
      <c r="P19" s="242"/>
    </row>
    <row r="20" spans="1:16" ht="13.5" customHeight="1" thickBot="1">
      <c r="A20" s="237"/>
      <c r="B20" s="138">
        <v>15</v>
      </c>
      <c r="C20" s="131" t="str">
        <f>IF(ISBLANK($B20),"",INDEX('Výsledková listina'!PRINT_AREA,MATCH($B20,'Výsledková listina'!$E:$E,0),2))</f>
        <v>Kučera Marcel</v>
      </c>
      <c r="D20" s="94">
        <f>IF(ISBLANK($B20),"",INDEX('Výsledková listina'!PRINT_AREA,MATCH($B20,'Výsledková listina'!$E:$E,0),8))</f>
        <v>1080</v>
      </c>
      <c r="E20" s="95">
        <f>IF(ISBLANK($B20),"",INDEX('Výsledková listina'!PRINT_AREA,MATCH($B20,'Výsledková listina'!$E:$E,0),9))</f>
        <v>2</v>
      </c>
      <c r="F20" s="240"/>
      <c r="G20" s="240"/>
      <c r="H20" s="243"/>
      <c r="I20" s="94">
        <f>IF(ISBLANK($B20),"",INDEX('Výsledková listina'!PRINT_AREA,MATCH($B20,'Výsledková listina'!$E:$E,0),12))</f>
        <v>3780</v>
      </c>
      <c r="J20" s="95">
        <f>IF(ISBLANK($B20),"",INDEX('Výsledková listina'!PRINT_AREA,MATCH($B20,'Výsledková listina'!$E:$E,0),13))</f>
        <v>1</v>
      </c>
      <c r="K20" s="240"/>
      <c r="L20" s="240"/>
      <c r="M20" s="245"/>
      <c r="N20" s="248"/>
      <c r="O20" s="251"/>
      <c r="P20" s="245"/>
    </row>
    <row r="21" spans="1:16" ht="12.75">
      <c r="A21" s="235" t="s">
        <v>103</v>
      </c>
      <c r="B21" s="135">
        <v>16</v>
      </c>
      <c r="C21" s="128" t="str">
        <f>IF(ISBLANK($B21),"",INDEX('Výsledková listina'!PRINT_AREA,MATCH($B21,'Výsledková listina'!$E:$E,0),2))</f>
        <v>Pokorný František</v>
      </c>
      <c r="D21" s="83">
        <f>IF(ISBLANK($B21),"",INDEX('Výsledková listina'!PRINT_AREA,MATCH($B21,'Výsledková listina'!$E:$E,0),8))</f>
        <v>660</v>
      </c>
      <c r="E21" s="84">
        <f>IF(ISBLANK($B21),"",INDEX('Výsledková listina'!PRINT_AREA,MATCH($B21,'Výsledková listina'!$E:$E,0),9))</f>
        <v>5</v>
      </c>
      <c r="F21" s="238">
        <f>IF(ISBLANK($A21),"",SUM(D21:D23))</f>
        <v>1540</v>
      </c>
      <c r="G21" s="238">
        <f>IF(ISBLANK($A21),"",SUM(E21:E23))</f>
        <v>18.5</v>
      </c>
      <c r="H21" s="241">
        <f>IF(ISBLANK($A21),"",RANK(G21,G:G,1))</f>
        <v>4</v>
      </c>
      <c r="I21" s="83">
        <f>IF(ISBLANK($B21),"",INDEX('Výsledková listina'!PRINT_AREA,MATCH($B21,'Výsledková listina'!$E:$E,0),12))</f>
        <v>1000</v>
      </c>
      <c r="J21" s="84">
        <f>IF(ISBLANK($B21),"",INDEX('Výsledková listina'!PRINT_AREA,MATCH($B21,'Výsledková listina'!$E:$E,0),13))</f>
        <v>8</v>
      </c>
      <c r="K21" s="238">
        <f>IF(ISBLANK($A21),"",SUM(I21:I23))</f>
        <v>1940</v>
      </c>
      <c r="L21" s="238">
        <f>IF(ISBLANK($A21),"",SUM(J21:J23))</f>
        <v>25.5</v>
      </c>
      <c r="M21" s="244">
        <f>IF(ISBLANK($A21),"",RANK(L21,L:L,1))</f>
        <v>6</v>
      </c>
      <c r="N21" s="246">
        <f>IF(ISBLANK($A21),"",SUM(F21,K21))</f>
        <v>3480</v>
      </c>
      <c r="O21" s="249">
        <f>IF(ISBLANK($A21),"",SUM(G21,L21))</f>
        <v>44</v>
      </c>
      <c r="P21" s="244">
        <f>IF(N21="","",RANK(O21,O:O,1))</f>
        <v>5</v>
      </c>
    </row>
    <row r="22" spans="1:16" ht="12.75">
      <c r="A22" s="236"/>
      <c r="B22" s="136">
        <v>17</v>
      </c>
      <c r="C22" s="129" t="str">
        <f>IF(ISBLANK($B22),"",INDEX('Výsledková listina'!PRINT_AREA,MATCH($B22,'Výsledková listina'!$E:$E,0),2))</f>
        <v>Pluchta Petr</v>
      </c>
      <c r="D22" s="85">
        <f>IF(ISBLANK($B22),"",INDEX('Výsledková listina'!PRINT_AREA,MATCH($B22,'Výsledková listina'!$E:$E,0),8))</f>
        <v>340</v>
      </c>
      <c r="E22" s="86">
        <f>IF(ISBLANK($B22),"",INDEX('Výsledková listina'!PRINT_AREA,MATCH($B22,'Výsledková listina'!$E:$E,0),9))</f>
        <v>8.5</v>
      </c>
      <c r="F22" s="239"/>
      <c r="G22" s="239"/>
      <c r="H22" s="242"/>
      <c r="I22" s="85">
        <f>IF(ISBLANK($B22),"",INDEX('Výsledková listina'!PRINT_AREA,MATCH($B22,'Výsledková listina'!$E:$E,0),12))</f>
        <v>940</v>
      </c>
      <c r="J22" s="86">
        <f>IF(ISBLANK($B22),"",INDEX('Výsledková listina'!PRINT_AREA,MATCH($B22,'Výsledková listina'!$E:$E,0),13))</f>
        <v>8</v>
      </c>
      <c r="K22" s="239"/>
      <c r="L22" s="239"/>
      <c r="M22" s="242"/>
      <c r="N22" s="247"/>
      <c r="O22" s="250"/>
      <c r="P22" s="242"/>
    </row>
    <row r="23" spans="1:16" ht="13.5" thickBot="1">
      <c r="A23" s="237"/>
      <c r="B23" s="138">
        <v>18</v>
      </c>
      <c r="C23" s="131" t="str">
        <f>IF(ISBLANK($B23),"",INDEX('Výsledková listina'!PRINT_AREA,MATCH($B23,'Výsledková listina'!$E:$E,0),2))</f>
        <v>Vatěra Miroslav</v>
      </c>
      <c r="D23" s="94">
        <f>IF(ISBLANK($B23),"",INDEX('Výsledková listina'!PRINT_AREA,MATCH($B23,'Výsledková listina'!$E:$E,0),8))</f>
        <v>540</v>
      </c>
      <c r="E23" s="95">
        <f>IF(ISBLANK($B23),"",INDEX('Výsledková listina'!PRINT_AREA,MATCH($B23,'Výsledková listina'!$E:$E,0),9))</f>
        <v>5</v>
      </c>
      <c r="F23" s="240"/>
      <c r="G23" s="240"/>
      <c r="H23" s="243"/>
      <c r="I23" s="94">
        <f>IF(ISBLANK($B23),"",INDEX('Výsledková listina'!PRINT_AREA,MATCH($B23,'Výsledková listina'!$E:$E,0),12))</f>
        <v>0</v>
      </c>
      <c r="J23" s="95">
        <f>IF(ISBLANK($B23),"",INDEX('Výsledková listina'!PRINT_AREA,MATCH($B23,'Výsledková listina'!$E:$E,0),13))</f>
        <v>9.5</v>
      </c>
      <c r="K23" s="240"/>
      <c r="L23" s="240"/>
      <c r="M23" s="245"/>
      <c r="N23" s="248"/>
      <c r="O23" s="251"/>
      <c r="P23" s="245"/>
    </row>
  </sheetData>
  <mergeCells count="71">
    <mergeCell ref="O21:O23"/>
    <mergeCell ref="P21:P23"/>
    <mergeCell ref="N18:N20"/>
    <mergeCell ref="O18:O20"/>
    <mergeCell ref="P18:P20"/>
    <mergeCell ref="A21:A23"/>
    <mergeCell ref="F21:F23"/>
    <mergeCell ref="G21:G23"/>
    <mergeCell ref="H21:H23"/>
    <mergeCell ref="K21:K23"/>
    <mergeCell ref="L21:L23"/>
    <mergeCell ref="M21:M23"/>
    <mergeCell ref="N15:N17"/>
    <mergeCell ref="N21:N23"/>
    <mergeCell ref="O15:O17"/>
    <mergeCell ref="P15:P17"/>
    <mergeCell ref="A18:A20"/>
    <mergeCell ref="F18:F20"/>
    <mergeCell ref="G18:G20"/>
    <mergeCell ref="H18:H20"/>
    <mergeCell ref="K18:K20"/>
    <mergeCell ref="L18:L20"/>
    <mergeCell ref="M18:M20"/>
    <mergeCell ref="N12:N14"/>
    <mergeCell ref="O12:O14"/>
    <mergeCell ref="P12:P14"/>
    <mergeCell ref="A15:A17"/>
    <mergeCell ref="F15:F17"/>
    <mergeCell ref="G15:G17"/>
    <mergeCell ref="H15:H17"/>
    <mergeCell ref="K15:K17"/>
    <mergeCell ref="L15:L17"/>
    <mergeCell ref="M15:M17"/>
    <mergeCell ref="N9:N11"/>
    <mergeCell ref="O9:O11"/>
    <mergeCell ref="P9:P11"/>
    <mergeCell ref="A12:A14"/>
    <mergeCell ref="F12:F14"/>
    <mergeCell ref="G12:G14"/>
    <mergeCell ref="H12:H14"/>
    <mergeCell ref="K12:K14"/>
    <mergeCell ref="L12:L14"/>
    <mergeCell ref="M12:M14"/>
    <mergeCell ref="N6:N8"/>
    <mergeCell ref="O6:O8"/>
    <mergeCell ref="P6:P8"/>
    <mergeCell ref="A9:A11"/>
    <mergeCell ref="F9:F11"/>
    <mergeCell ref="G9:G11"/>
    <mergeCell ref="H9:H11"/>
    <mergeCell ref="K9:K11"/>
    <mergeCell ref="L9:L11"/>
    <mergeCell ref="M9:M11"/>
    <mergeCell ref="K4:M4"/>
    <mergeCell ref="A6:A8"/>
    <mergeCell ref="F6:F8"/>
    <mergeCell ref="G6:G8"/>
    <mergeCell ref="H6:H8"/>
    <mergeCell ref="K6:K8"/>
    <mergeCell ref="L6:L8"/>
    <mergeCell ref="M6:M8"/>
    <mergeCell ref="A1:P1"/>
    <mergeCell ref="A3:A5"/>
    <mergeCell ref="B3:B5"/>
    <mergeCell ref="C3:C5"/>
    <mergeCell ref="D3:H3"/>
    <mergeCell ref="I3:M3"/>
    <mergeCell ref="N3:P4"/>
    <mergeCell ref="D4:E4"/>
    <mergeCell ref="F4:H4"/>
    <mergeCell ref="I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P18" sqref="P18:P20"/>
    </sheetView>
  </sheetViews>
  <sheetFormatPr defaultColWidth="9.00390625" defaultRowHeight="12.75" outlineLevelCol="1"/>
  <cols>
    <col min="1" max="1" width="25.625" style="92" customWidth="1"/>
    <col min="2" max="2" width="3.625" style="0" customWidth="1"/>
    <col min="3" max="3" width="18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17" t="s">
        <v>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7.5" customHeight="1" thickBot="1">
      <c r="A2" s="9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218" t="s">
        <v>61</v>
      </c>
      <c r="B3" s="220" t="s">
        <v>81</v>
      </c>
      <c r="C3" s="222" t="s">
        <v>38</v>
      </c>
      <c r="D3" s="224" t="s">
        <v>40</v>
      </c>
      <c r="E3" s="225"/>
      <c r="F3" s="225"/>
      <c r="G3" s="225"/>
      <c r="H3" s="226"/>
      <c r="I3" s="224" t="s">
        <v>41</v>
      </c>
      <c r="J3" s="225"/>
      <c r="K3" s="225"/>
      <c r="L3" s="225"/>
      <c r="M3" s="226"/>
      <c r="N3" s="227" t="s">
        <v>60</v>
      </c>
      <c r="O3" s="227"/>
      <c r="P3" s="222"/>
    </row>
    <row r="4" spans="1:16" ht="12.75">
      <c r="A4" s="219"/>
      <c r="B4" s="221"/>
      <c r="C4" s="223"/>
      <c r="D4" s="230" t="s">
        <v>59</v>
      </c>
      <c r="E4" s="231"/>
      <c r="F4" s="232" t="s">
        <v>60</v>
      </c>
      <c r="G4" s="233"/>
      <c r="H4" s="234"/>
      <c r="I4" s="230" t="s">
        <v>59</v>
      </c>
      <c r="J4" s="231"/>
      <c r="K4" s="232" t="s">
        <v>60</v>
      </c>
      <c r="L4" s="233"/>
      <c r="M4" s="234"/>
      <c r="N4" s="228"/>
      <c r="O4" s="228"/>
      <c r="P4" s="229"/>
    </row>
    <row r="5" spans="1:16" ht="16.5" thickBot="1">
      <c r="A5" s="219"/>
      <c r="B5" s="221"/>
      <c r="C5" s="223"/>
      <c r="D5" s="60" t="s">
        <v>4</v>
      </c>
      <c r="E5" s="57" t="s">
        <v>16</v>
      </c>
      <c r="F5" s="57" t="s">
        <v>4</v>
      </c>
      <c r="G5" s="57" t="s">
        <v>6</v>
      </c>
      <c r="H5" s="58" t="s">
        <v>5</v>
      </c>
      <c r="I5" s="60" t="s">
        <v>4</v>
      </c>
      <c r="J5" s="57" t="s">
        <v>16</v>
      </c>
      <c r="K5" s="57" t="s">
        <v>4</v>
      </c>
      <c r="L5" s="57" t="s">
        <v>6</v>
      </c>
      <c r="M5" s="58" t="s">
        <v>5</v>
      </c>
      <c r="N5" s="59" t="s">
        <v>4</v>
      </c>
      <c r="O5" s="57" t="s">
        <v>6</v>
      </c>
      <c r="P5" s="58" t="s">
        <v>5</v>
      </c>
    </row>
    <row r="6" spans="1:16" ht="12.75" customHeight="1">
      <c r="A6" s="235" t="s">
        <v>89</v>
      </c>
      <c r="B6" s="132">
        <v>20</v>
      </c>
      <c r="C6" s="128" t="str">
        <f>IF(ISBLANK($B6),"",INDEX('Výsledková listina'!PRINT_AREA,MATCH($B6,'Výsledková listina'!$E:$E,0),2))</f>
        <v>Novák Zdeněk</v>
      </c>
      <c r="D6" s="83">
        <f>IF(ISBLANK($B6),"",INDEX('Výsledková listina'!PRINT_AREA,MATCH($B6,'Výsledková listina'!$E:$E,0),8))</f>
        <v>920</v>
      </c>
      <c r="E6" s="84">
        <f>IF(ISBLANK($B6),"",INDEX('Výsledková listina'!PRINT_AREA,MATCH($B6,'Výsledková listina'!$E:$E,0),9))</f>
        <v>3</v>
      </c>
      <c r="F6" s="238">
        <f>IF(ISBLANK($A6),"",SUM(D6:D8))</f>
        <v>7060</v>
      </c>
      <c r="G6" s="238">
        <f>IF(ISBLANK($A6),"",SUM(E6:E8))</f>
        <v>5</v>
      </c>
      <c r="H6" s="241">
        <f>IF(ISBLANK($A6),"",RANK(G6,G:G,1))</f>
        <v>1</v>
      </c>
      <c r="I6" s="83">
        <f>IF(ISBLANK($B6),"",INDEX('Výsledková listina'!PRINT_AREA,MATCH($B6,'Výsledková listina'!$E:$E,0),12))</f>
        <v>2900</v>
      </c>
      <c r="J6" s="84">
        <f>IF(ISBLANK($B6),"",INDEX('Výsledková listina'!PRINT_AREA,MATCH($B6,'Výsledková listina'!$E:$E,0),13))</f>
        <v>2</v>
      </c>
      <c r="K6" s="238">
        <f>IF(ISBLANK($A6),"",SUM(I6:I8))</f>
        <v>8780</v>
      </c>
      <c r="L6" s="238">
        <f>IF(ISBLANK($A6),"",SUM(J6:J8))</f>
        <v>5</v>
      </c>
      <c r="M6" s="244">
        <f>IF(ISBLANK($A6),"",RANK(L6,L:L,1))</f>
        <v>1</v>
      </c>
      <c r="N6" s="246">
        <f>IF(ISBLANK($A6),"",SUM(F6,K6))</f>
        <v>15840</v>
      </c>
      <c r="O6" s="249">
        <f>IF(ISBLANK($A6),"",SUM(G6,L6))</f>
        <v>10</v>
      </c>
      <c r="P6" s="244">
        <f>IF(N6="","",RANK(O6,O:O,1))</f>
        <v>1</v>
      </c>
    </row>
    <row r="7" spans="1:16" ht="12.75" customHeight="1">
      <c r="A7" s="236"/>
      <c r="B7" s="133">
        <v>21</v>
      </c>
      <c r="C7" s="129" t="str">
        <f>IF(ISBLANK($B7),"",INDEX('Výsledková listina'!PRINT_AREA,MATCH($B7,'Výsledková listina'!$E:$E,0),2))</f>
        <v>Vaněk Michal</v>
      </c>
      <c r="D7" s="85">
        <f>IF(ISBLANK($B7),"",INDEX('Výsledková listina'!PRINT_AREA,MATCH($B7,'Výsledková listina'!$E:$E,0),8))</f>
        <v>1820</v>
      </c>
      <c r="E7" s="86">
        <f>IF(ISBLANK($B7),"",INDEX('Výsledková listina'!PRINT_AREA,MATCH($B7,'Výsledková listina'!$E:$E,0),9))</f>
        <v>1</v>
      </c>
      <c r="F7" s="239"/>
      <c r="G7" s="239"/>
      <c r="H7" s="242"/>
      <c r="I7" s="85">
        <f>IF(ISBLANK($B7),"",INDEX('Výsledková listina'!PRINT_AREA,MATCH($B7,'Výsledková listina'!$E:$E,0),12))</f>
        <v>3160</v>
      </c>
      <c r="J7" s="86">
        <f>IF(ISBLANK($B7),"",INDEX('Výsledková listina'!PRINT_AREA,MATCH($B7,'Výsledková listina'!$E:$E,0),13))</f>
        <v>2</v>
      </c>
      <c r="K7" s="239"/>
      <c r="L7" s="239"/>
      <c r="M7" s="242"/>
      <c r="N7" s="247"/>
      <c r="O7" s="250"/>
      <c r="P7" s="242"/>
    </row>
    <row r="8" spans="1:16" ht="13.5" customHeight="1" thickBot="1">
      <c r="A8" s="237"/>
      <c r="B8" s="134">
        <v>22</v>
      </c>
      <c r="C8" s="130" t="str">
        <f>IF(ISBLANK($B8),"",INDEX('Výsledková listina'!PRINT_AREA,MATCH($B8,'Výsledková listina'!$E:$E,0),2))</f>
        <v>Sikmund David</v>
      </c>
      <c r="D8" s="87">
        <f>IF(ISBLANK($B8),"",INDEX('Výsledková listina'!PRINT_AREA,MATCH($B8,'Výsledková listina'!$E:$E,0),8))</f>
        <v>4320</v>
      </c>
      <c r="E8" s="88">
        <f>IF(ISBLANK($B8),"",INDEX('Výsledková listina'!PRINT_AREA,MATCH($B8,'Výsledková listina'!$E:$E,0),9))</f>
        <v>1</v>
      </c>
      <c r="F8" s="240"/>
      <c r="G8" s="240"/>
      <c r="H8" s="243"/>
      <c r="I8" s="87">
        <f>IF(ISBLANK($B8),"",INDEX('Výsledková listina'!PRINT_AREA,MATCH($B8,'Výsledková listina'!$E:$E,0),12))</f>
        <v>2720</v>
      </c>
      <c r="J8" s="88">
        <f>IF(ISBLANK($B8),"",INDEX('Výsledková listina'!PRINT_AREA,MATCH($B8,'Výsledková listina'!$E:$E,0),13))</f>
        <v>1</v>
      </c>
      <c r="K8" s="240"/>
      <c r="L8" s="240"/>
      <c r="M8" s="245"/>
      <c r="N8" s="248"/>
      <c r="O8" s="251"/>
      <c r="P8" s="245"/>
    </row>
    <row r="9" spans="1:16" ht="12.75" customHeight="1">
      <c r="A9" s="235" t="s">
        <v>92</v>
      </c>
      <c r="B9" s="135">
        <v>23</v>
      </c>
      <c r="C9" s="128" t="str">
        <f>IF(ISBLANK($B9),"",INDEX('Výsledková listina'!PRINT_AREA,MATCH($B9,'Výsledková listina'!$E:$E,0),2))</f>
        <v>Malypetr Zdeněk</v>
      </c>
      <c r="D9" s="83">
        <f>IF(ISBLANK($B9),"",INDEX('Výsledková listina'!PRINT_AREA,MATCH($B9,'Výsledková listina'!$E:$E,0),8))</f>
        <v>940</v>
      </c>
      <c r="E9" s="84">
        <f>IF(ISBLANK($B9),"",INDEX('Výsledková listina'!PRINT_AREA,MATCH($B9,'Výsledková listina'!$E:$E,0),9))</f>
        <v>5</v>
      </c>
      <c r="F9" s="238">
        <f>IF(ISBLANK($A9),"",SUM(D9:D11))</f>
        <v>1120</v>
      </c>
      <c r="G9" s="238">
        <f>IF(ISBLANK($A9),"",SUM(E9:E11))</f>
        <v>27.5</v>
      </c>
      <c r="H9" s="241">
        <f>IF(ISBLANK($A9),"",RANK(G9,G:G,1))</f>
        <v>4</v>
      </c>
      <c r="I9" s="83">
        <f>IF(ISBLANK($B9),"",INDEX('Výsledková listina'!PRINT_AREA,MATCH($B9,'Výsledková listina'!$E:$E,0),12))</f>
        <v>640</v>
      </c>
      <c r="J9" s="84">
        <f>IF(ISBLANK($B9),"",INDEX('Výsledková listina'!PRINT_AREA,MATCH($B9,'Výsledková listina'!$E:$E,0),13))</f>
        <v>10.5</v>
      </c>
      <c r="K9" s="238">
        <f>IF(ISBLANK($A9),"",SUM(I9:I11))</f>
        <v>780</v>
      </c>
      <c r="L9" s="238">
        <f>IF(ISBLANK($A9),"",SUM(J9:J11))</f>
        <v>30.5</v>
      </c>
      <c r="M9" s="244">
        <f>IF(ISBLANK($A9),"",RANK(L9,L:L,1))</f>
        <v>5</v>
      </c>
      <c r="N9" s="246">
        <f>IF(ISBLANK($A9),"",SUM(F9,K9))</f>
        <v>1900</v>
      </c>
      <c r="O9" s="249">
        <f>IF(ISBLANK($A9),"",SUM(G9,L9))</f>
        <v>58</v>
      </c>
      <c r="P9" s="244">
        <f>IF(N9="","",RANK(O9,O:O,1))</f>
        <v>5</v>
      </c>
    </row>
    <row r="10" spans="1:16" ht="12.75" customHeight="1">
      <c r="A10" s="236"/>
      <c r="B10" s="136">
        <v>24</v>
      </c>
      <c r="C10" s="129" t="str">
        <f>IF(ISBLANK($B10),"",INDEX('Výsledková listina'!PRINT_AREA,MATCH($B10,'Výsledková listina'!$E:$E,0),2))</f>
        <v>Kocián Oldřich</v>
      </c>
      <c r="D10" s="85">
        <f>IF(ISBLANK($B10),"",INDEX('Výsledková listina'!PRINT_AREA,MATCH($B10,'Výsledková listina'!$E:$E,0),8))</f>
        <v>0</v>
      </c>
      <c r="E10" s="86">
        <f>IF(ISBLANK($B10),"",INDEX('Výsledková listina'!PRINT_AREA,MATCH($B10,'Výsledková listina'!$E:$E,0),9))</f>
        <v>12</v>
      </c>
      <c r="F10" s="239"/>
      <c r="G10" s="239"/>
      <c r="H10" s="242"/>
      <c r="I10" s="85">
        <f>IF(ISBLANK($B10),"",INDEX('Výsledková listina'!PRINT_AREA,MATCH($B10,'Výsledková listina'!$E:$E,0),12))</f>
        <v>140</v>
      </c>
      <c r="J10" s="86">
        <f>IF(ISBLANK($B10),"",INDEX('Výsledková listina'!PRINT_AREA,MATCH($B10,'Výsledková listina'!$E:$E,0),13))</f>
        <v>10.5</v>
      </c>
      <c r="K10" s="239"/>
      <c r="L10" s="239"/>
      <c r="M10" s="242"/>
      <c r="N10" s="247"/>
      <c r="O10" s="250"/>
      <c r="P10" s="242"/>
    </row>
    <row r="11" spans="1:16" ht="13.5" customHeight="1" thickBot="1">
      <c r="A11" s="237"/>
      <c r="B11" s="137">
        <v>25</v>
      </c>
      <c r="C11" s="130" t="str">
        <f>IF(ISBLANK($B11),"",INDEX('Výsledková listina'!PRINT_AREA,MATCH($B11,'Výsledková listina'!$E:$E,0),2))</f>
        <v>Lapec Martin</v>
      </c>
      <c r="D11" s="87">
        <f>IF(ISBLANK($B11),"",INDEX('Výsledková listina'!PRINT_AREA,MATCH($B11,'Výsledková listina'!$E:$E,0),8))</f>
        <v>180</v>
      </c>
      <c r="E11" s="88">
        <f>IF(ISBLANK($B11),"",INDEX('Výsledková listina'!PRINT_AREA,MATCH($B11,'Výsledková listina'!$E:$E,0),9))</f>
        <v>10.5</v>
      </c>
      <c r="F11" s="240"/>
      <c r="G11" s="240"/>
      <c r="H11" s="243"/>
      <c r="I11" s="87">
        <f>IF(ISBLANK($B11),"",INDEX('Výsledková listina'!PRINT_AREA,MATCH($B11,'Výsledková listina'!$E:$E,0),12))</f>
        <v>0</v>
      </c>
      <c r="J11" s="88">
        <f>IF(ISBLANK($B11),"",INDEX('Výsledková listina'!PRINT_AREA,MATCH($B11,'Výsledková listina'!$E:$E,0),13))</f>
        <v>9.5</v>
      </c>
      <c r="K11" s="240"/>
      <c r="L11" s="240"/>
      <c r="M11" s="245"/>
      <c r="N11" s="248"/>
      <c r="O11" s="251"/>
      <c r="P11" s="245"/>
    </row>
    <row r="12" spans="1:16" ht="12.75" customHeight="1">
      <c r="A12" s="235" t="s">
        <v>94</v>
      </c>
      <c r="B12" s="135">
        <v>26</v>
      </c>
      <c r="C12" s="128" t="str">
        <f>IF(ISBLANK($B12),"",INDEX('Výsledková listina'!PRINT_AREA,MATCH($B12,'Výsledková listina'!$E:$E,0),2))</f>
        <v>Kodad Daniel</v>
      </c>
      <c r="D12" s="83">
        <f>IF(ISBLANK($B12),"",INDEX('Výsledková listina'!PRINT_AREA,MATCH($B12,'Výsledková listina'!$E:$E,0),8))</f>
        <v>400</v>
      </c>
      <c r="E12" s="84">
        <f>IF(ISBLANK($B12),"",INDEX('Výsledková listina'!PRINT_AREA,MATCH($B12,'Výsledková listina'!$E:$E,0),9))</f>
        <v>7</v>
      </c>
      <c r="F12" s="238">
        <f>IF(ISBLANK($A12),"",SUM(D12:D14))</f>
        <v>3580</v>
      </c>
      <c r="G12" s="238">
        <f>IF(ISBLANK($A12),"",SUM(E12:E14))</f>
        <v>14</v>
      </c>
      <c r="H12" s="241">
        <f>IF(ISBLANK($A12),"",RANK(G12,G:G,1))</f>
        <v>2</v>
      </c>
      <c r="I12" s="83">
        <f>IF(ISBLANK($B12),"",INDEX('Výsledková listina'!PRINT_AREA,MATCH($B12,'Výsledková listina'!$E:$E,0),12))</f>
        <v>640</v>
      </c>
      <c r="J12" s="84">
        <f>IF(ISBLANK($B12),"",INDEX('Výsledková listina'!PRINT_AREA,MATCH($B12,'Výsledková listina'!$E:$E,0),13))</f>
        <v>10.5</v>
      </c>
      <c r="K12" s="238">
        <f>IF(ISBLANK($A12),"",SUM(I12:I14))</f>
        <v>3780</v>
      </c>
      <c r="L12" s="238">
        <f>IF(ISBLANK($A12),"",SUM(J12:J14))</f>
        <v>21</v>
      </c>
      <c r="M12" s="244">
        <f>IF(ISBLANK($A12),"",RANK(L12,L:L,1))</f>
        <v>3</v>
      </c>
      <c r="N12" s="246">
        <f>IF(ISBLANK($A12),"",SUM(F12,K12))</f>
        <v>7360</v>
      </c>
      <c r="O12" s="249">
        <f>IF(ISBLANK($A12),"",SUM(G12,L12))</f>
        <v>35</v>
      </c>
      <c r="P12" s="244">
        <f>IF(N12="","",RANK(O12,O:O,1))</f>
        <v>2</v>
      </c>
    </row>
    <row r="13" spans="1:16" ht="12.75" customHeight="1">
      <c r="A13" s="236"/>
      <c r="B13" s="136">
        <v>27</v>
      </c>
      <c r="C13" s="129" t="str">
        <f>IF(ISBLANK($B13),"",INDEX('Výsledková listina'!PRINT_AREA,MATCH($B13,'Výsledková listina'!$E:$E,0),2))</f>
        <v>Nerad Rostislav</v>
      </c>
      <c r="D13" s="85">
        <f>IF(ISBLANK($B13),"",INDEX('Výsledková listina'!PRINT_AREA,MATCH($B13,'Výsledková listina'!$E:$E,0),8))</f>
        <v>2200</v>
      </c>
      <c r="E13" s="86">
        <f>IF(ISBLANK($B13),"",INDEX('Výsledková listina'!PRINT_AREA,MATCH($B13,'Výsledková listina'!$E:$E,0),9))</f>
        <v>4</v>
      </c>
      <c r="F13" s="239"/>
      <c r="G13" s="239"/>
      <c r="H13" s="242"/>
      <c r="I13" s="85">
        <f>IF(ISBLANK($B13),"",INDEX('Výsledková listina'!PRINT_AREA,MATCH($B13,'Výsledková listina'!$E:$E,0),12))</f>
        <v>3140</v>
      </c>
      <c r="J13" s="86">
        <f>IF(ISBLANK($B13),"",INDEX('Výsledková listina'!PRINT_AREA,MATCH($B13,'Výsledková listina'!$E:$E,0),13))</f>
        <v>1</v>
      </c>
      <c r="K13" s="239"/>
      <c r="L13" s="239"/>
      <c r="M13" s="242"/>
      <c r="N13" s="247"/>
      <c r="O13" s="250"/>
      <c r="P13" s="242"/>
    </row>
    <row r="14" spans="1:16" ht="13.5" customHeight="1" thickBot="1">
      <c r="A14" s="237"/>
      <c r="B14" s="137">
        <v>28</v>
      </c>
      <c r="C14" s="130" t="str">
        <f>IF(ISBLANK($B14),"",INDEX('Výsledková listina'!PRINT_AREA,MATCH($B14,'Výsledková listina'!$E:$E,0),2))</f>
        <v>Albrecht Josef</v>
      </c>
      <c r="D14" s="87">
        <f>IF(ISBLANK($B14),"",INDEX('Výsledková listina'!PRINT_AREA,MATCH($B14,'Výsledková listina'!$E:$E,0),8))</f>
        <v>980</v>
      </c>
      <c r="E14" s="88">
        <f>IF(ISBLANK($B14),"",INDEX('Výsledková listina'!PRINT_AREA,MATCH($B14,'Výsledková listina'!$E:$E,0),9))</f>
        <v>3</v>
      </c>
      <c r="F14" s="240"/>
      <c r="G14" s="240"/>
      <c r="H14" s="243"/>
      <c r="I14" s="87">
        <f>IF(ISBLANK($B14),"",INDEX('Výsledková listina'!PRINT_AREA,MATCH($B14,'Výsledková listina'!$E:$E,0),12))</f>
        <v>0</v>
      </c>
      <c r="J14" s="88">
        <f>IF(ISBLANK($B14),"",INDEX('Výsledková listina'!PRINT_AREA,MATCH($B14,'Výsledková listina'!$E:$E,0),13))</f>
        <v>9.5</v>
      </c>
      <c r="K14" s="240"/>
      <c r="L14" s="240"/>
      <c r="M14" s="245"/>
      <c r="N14" s="248"/>
      <c r="O14" s="251"/>
      <c r="P14" s="245"/>
    </row>
    <row r="15" spans="1:16" ht="12.75" customHeight="1">
      <c r="A15" s="235" t="s">
        <v>96</v>
      </c>
      <c r="B15" s="135">
        <v>29</v>
      </c>
      <c r="C15" s="128" t="str">
        <f>IF(ISBLANK($B15),"",INDEX('Výsledková listina'!PRINT_AREA,MATCH($B15,'Výsledková listina'!$E:$E,0),2))</f>
        <v>Vlasáková Marketa</v>
      </c>
      <c r="D15" s="83">
        <f>IF(ISBLANK($B15),"",INDEX('Výsledková listina'!PRINT_AREA,MATCH($B15,'Výsledková listina'!$E:$E,0),8))</f>
        <v>400</v>
      </c>
      <c r="E15" s="84">
        <f>IF(ISBLANK($B15),"",INDEX('Výsledková listina'!PRINT_AREA,MATCH($B15,'Výsledková listina'!$E:$E,0),9))</f>
        <v>11</v>
      </c>
      <c r="F15" s="238">
        <f>IF(ISBLANK($A15),"",SUM(D15:D17))</f>
        <v>780</v>
      </c>
      <c r="G15" s="238">
        <f>IF(ISBLANK($A15),"",SUM(E15:E17))</f>
        <v>31.5</v>
      </c>
      <c r="H15" s="241">
        <f>IF(ISBLANK($A15),"",RANK(G15,G:G,1))</f>
        <v>5</v>
      </c>
      <c r="I15" s="83">
        <f>IF(ISBLANK($B15),"",INDEX('Výsledková listina'!PRINT_AREA,MATCH($B15,'Výsledková listina'!$E:$E,0),12))</f>
        <v>120</v>
      </c>
      <c r="J15" s="84">
        <f>IF(ISBLANK($B15),"",INDEX('Výsledková listina'!PRINT_AREA,MATCH($B15,'Výsledková listina'!$E:$E,0),13))</f>
        <v>12</v>
      </c>
      <c r="K15" s="238">
        <f>IF(ISBLANK($A15),"",SUM(I15:I17))</f>
        <v>1440</v>
      </c>
      <c r="L15" s="238">
        <f>IF(ISBLANK($A15),"",SUM(J15:J17))</f>
        <v>26</v>
      </c>
      <c r="M15" s="244">
        <f>IF(ISBLANK($A15),"",RANK(L15,L:L,1))</f>
        <v>4</v>
      </c>
      <c r="N15" s="246">
        <f>IF(ISBLANK($A15),"",SUM(F15,K15))</f>
        <v>2220</v>
      </c>
      <c r="O15" s="249">
        <f>IF(ISBLANK($A15),"",SUM(G15,L15))</f>
        <v>57.5</v>
      </c>
      <c r="P15" s="244">
        <f>IF(N15="","",RANK(O15,O:O,1))</f>
        <v>4</v>
      </c>
    </row>
    <row r="16" spans="1:16" ht="12.75" customHeight="1">
      <c r="A16" s="236"/>
      <c r="B16" s="136">
        <v>30</v>
      </c>
      <c r="C16" s="129" t="str">
        <f>IF(ISBLANK($B16),"",INDEX('Výsledková listina'!PRINT_AREA,MATCH($B16,'Výsledková listina'!$E:$E,0),2))</f>
        <v>Ševčík Josef</v>
      </c>
      <c r="D16" s="85">
        <f>IF(ISBLANK($B16),"",INDEX('Výsledková listina'!PRINT_AREA,MATCH($B16,'Výsledková listina'!$E:$E,0),8))</f>
        <v>180</v>
      </c>
      <c r="E16" s="86">
        <f>IF(ISBLANK($B16),"",INDEX('Výsledková listina'!PRINT_AREA,MATCH($B16,'Výsledková listina'!$E:$E,0),9))</f>
        <v>10.5</v>
      </c>
      <c r="F16" s="239"/>
      <c r="G16" s="239"/>
      <c r="H16" s="242"/>
      <c r="I16" s="85">
        <f>IF(ISBLANK($B16),"",INDEX('Výsledková listina'!PRINT_AREA,MATCH($B16,'Výsledková listina'!$E:$E,0),12))</f>
        <v>0</v>
      </c>
      <c r="J16" s="86">
        <f>IF(ISBLANK($B16),"",INDEX('Výsledková listina'!PRINT_AREA,MATCH($B16,'Výsledková listina'!$E:$E,0),13))</f>
        <v>12</v>
      </c>
      <c r="K16" s="239"/>
      <c r="L16" s="239"/>
      <c r="M16" s="242"/>
      <c r="N16" s="247"/>
      <c r="O16" s="250"/>
      <c r="P16" s="242"/>
    </row>
    <row r="17" spans="1:16" ht="13.5" customHeight="1" thickBot="1">
      <c r="A17" s="237"/>
      <c r="B17" s="137">
        <v>31</v>
      </c>
      <c r="C17" s="130" t="str">
        <f>IF(ISBLANK($B17),"",INDEX('Výsledková listina'!PRINT_AREA,MATCH($B17,'Výsledková listina'!$E:$E,0),2))</f>
        <v>Bechyňská Kateřina</v>
      </c>
      <c r="D17" s="87">
        <f>IF(ISBLANK($B17),"",INDEX('Výsledková listina'!PRINT_AREA,MATCH($B17,'Výsledková listina'!$E:$E,0),8))</f>
        <v>200</v>
      </c>
      <c r="E17" s="88">
        <f>IF(ISBLANK($B17),"",INDEX('Výsledková listina'!PRINT_AREA,MATCH($B17,'Výsledková listina'!$E:$E,0),9))</f>
        <v>10</v>
      </c>
      <c r="F17" s="240"/>
      <c r="G17" s="240"/>
      <c r="H17" s="243"/>
      <c r="I17" s="87">
        <f>IF(ISBLANK($B17),"",INDEX('Výsledková listina'!PRINT_AREA,MATCH($B17,'Výsledková listina'!$E:$E,0),12))</f>
        <v>1320</v>
      </c>
      <c r="J17" s="88">
        <f>IF(ISBLANK($B17),"",INDEX('Výsledková listina'!PRINT_AREA,MATCH($B17,'Výsledková listina'!$E:$E,0),13))</f>
        <v>2</v>
      </c>
      <c r="K17" s="240"/>
      <c r="L17" s="240"/>
      <c r="M17" s="245"/>
      <c r="N17" s="248"/>
      <c r="O17" s="251"/>
      <c r="P17" s="245"/>
    </row>
    <row r="18" spans="1:16" ht="12.75" customHeight="1">
      <c r="A18" s="235" t="s">
        <v>101</v>
      </c>
      <c r="B18" s="135">
        <v>32</v>
      </c>
      <c r="C18" s="128" t="str">
        <f>IF(ISBLANK($B18),"",INDEX('Výsledková listina'!PRINT_AREA,MATCH($B18,'Výsledková listina'!$E:$E,0),2))</f>
        <v>Kadlec František</v>
      </c>
      <c r="D18" s="83">
        <f>IF(ISBLANK($B18),"",INDEX('Výsledková listina'!PRINT_AREA,MATCH($B18,'Výsledková listina'!$E:$E,0),8))</f>
        <v>420</v>
      </c>
      <c r="E18" s="84">
        <f>IF(ISBLANK($B18),"",INDEX('Výsledková listina'!PRINT_AREA,MATCH($B18,'Výsledková listina'!$E:$E,0),9))</f>
        <v>10</v>
      </c>
      <c r="F18" s="238">
        <f>IF(ISBLANK($A18),"",SUM(D18:D20))</f>
        <v>1480</v>
      </c>
      <c r="G18" s="238">
        <f>IF(ISBLANK($A18),"",SUM(E18:E20))</f>
        <v>26</v>
      </c>
      <c r="H18" s="241">
        <f>IF(ISBLANK($A18),"",RANK(G18,G:G,1))</f>
        <v>3</v>
      </c>
      <c r="I18" s="83">
        <f>IF(ISBLANK($B18),"",INDEX('Výsledková listina'!PRINT_AREA,MATCH($B18,'Výsledková listina'!$E:$E,0),12))</f>
        <v>0</v>
      </c>
      <c r="J18" s="84">
        <f>IF(ISBLANK($B18),"",INDEX('Výsledková listina'!PRINT_AREA,MATCH($B18,'Výsledková listina'!$E:$E,0),13))</f>
        <v>9.5</v>
      </c>
      <c r="K18" s="238">
        <f>IF(ISBLANK($A18),"",SUM(I18:I20))</f>
        <v>3200</v>
      </c>
      <c r="L18" s="238">
        <f>IF(ISBLANK($A18),"",SUM(J18:J20))</f>
        <v>20.5</v>
      </c>
      <c r="M18" s="244">
        <f>IF(ISBLANK($A18),"",RANK(L18,L:L,1))</f>
        <v>2</v>
      </c>
      <c r="N18" s="246">
        <f>IF(ISBLANK($A18),"",SUM(F18,K18))</f>
        <v>4680</v>
      </c>
      <c r="O18" s="249">
        <f>IF(ISBLANK($A18),"",SUM(G18,L18))</f>
        <v>46.5</v>
      </c>
      <c r="P18" s="244">
        <f>IF(N18="","",RANK(O18,O:O,1))</f>
        <v>3</v>
      </c>
    </row>
    <row r="19" spans="1:16" ht="12.75" customHeight="1">
      <c r="A19" s="236"/>
      <c r="B19" s="136">
        <v>33</v>
      </c>
      <c r="C19" s="129" t="str">
        <f>IF(ISBLANK($B19),"",INDEX('Výsledková listina'!PRINT_AREA,MATCH($B19,'Výsledková listina'!$E:$E,0),2))</f>
        <v>Dušánek Tomáš</v>
      </c>
      <c r="D19" s="85">
        <f>IF(ISBLANK($B19),"",INDEX('Výsledková listina'!PRINT_AREA,MATCH($B19,'Výsledková listina'!$E:$E,0),8))</f>
        <v>860</v>
      </c>
      <c r="E19" s="86">
        <f>IF(ISBLANK($B19),"",INDEX('Výsledková listina'!PRINT_AREA,MATCH($B19,'Výsledková listina'!$E:$E,0),9))</f>
        <v>7</v>
      </c>
      <c r="F19" s="239"/>
      <c r="G19" s="239"/>
      <c r="H19" s="242"/>
      <c r="I19" s="85">
        <f>IF(ISBLANK($B19),"",INDEX('Výsledková listina'!PRINT_AREA,MATCH($B19,'Výsledková listina'!$E:$E,0),12))</f>
        <v>1580</v>
      </c>
      <c r="J19" s="86">
        <f>IF(ISBLANK($B19),"",INDEX('Výsledková listina'!PRINT_AREA,MATCH($B19,'Výsledková listina'!$E:$E,0),13))</f>
        <v>4</v>
      </c>
      <c r="K19" s="239"/>
      <c r="L19" s="239"/>
      <c r="M19" s="242"/>
      <c r="N19" s="247"/>
      <c r="O19" s="250"/>
      <c r="P19" s="242"/>
    </row>
    <row r="20" spans="1:16" ht="13.5" customHeight="1" thickBot="1">
      <c r="A20" s="237"/>
      <c r="B20" s="133">
        <v>34</v>
      </c>
      <c r="C20" s="139" t="str">
        <f>IF(ISBLANK($B20),"",INDEX('Výsledková listina'!PRINT_AREA,MATCH($B20,'Výsledková listina'!$E:$E,0),2))</f>
        <v>Fajfer Filip</v>
      </c>
      <c r="D20" s="89">
        <f>IF(ISBLANK($B20),"",INDEX('Výsledková listina'!PRINT_AREA,MATCH($B20,'Výsledková listina'!$E:$E,0),8))</f>
        <v>200</v>
      </c>
      <c r="E20" s="90">
        <f>IF(ISBLANK($B20),"",INDEX('Výsledková listina'!PRINT_AREA,MATCH($B20,'Výsledková listina'!$E:$E,0),9))</f>
        <v>9</v>
      </c>
      <c r="F20" s="240"/>
      <c r="G20" s="240"/>
      <c r="H20" s="243"/>
      <c r="I20" s="89">
        <f>IF(ISBLANK($B20),"",INDEX('Výsledková listina'!PRINT_AREA,MATCH($B20,'Výsledková listina'!$E:$E,0),12))</f>
        <v>1620</v>
      </c>
      <c r="J20" s="90">
        <f>IF(ISBLANK($B20),"",INDEX('Výsledková listina'!PRINT_AREA,MATCH($B20,'Výsledková listina'!$E:$E,0),13))</f>
        <v>7</v>
      </c>
      <c r="K20" s="240"/>
      <c r="L20" s="240"/>
      <c r="M20" s="245"/>
      <c r="N20" s="248"/>
      <c r="O20" s="251"/>
      <c r="P20" s="245"/>
    </row>
    <row r="21" spans="1:16" ht="12.75" customHeight="1">
      <c r="A21" s="235" t="s">
        <v>102</v>
      </c>
      <c r="B21" s="135"/>
      <c r="C21" s="128">
        <f>IF(ISBLANK($B21),"",INDEX('Výsledková listina'!PRINT_AREA,MATCH($B21,'Výsledková listina'!$E:$E,0),2))</f>
      </c>
      <c r="D21" s="83">
        <f>IF(ISBLANK($B21),"",INDEX('Výsledková listina'!PRINT_AREA,MATCH($B21,'Výsledková listina'!$E:$E,0),8))</f>
      </c>
      <c r="E21" s="84">
        <f>IF(ISBLANK($B21),"",INDEX('Výsledková listina'!PRINT_AREA,MATCH($B21,'Výsledková listina'!$E:$E,0),9))</f>
      </c>
      <c r="F21" s="238"/>
      <c r="G21" s="238"/>
      <c r="H21" s="241"/>
      <c r="I21" s="83"/>
      <c r="J21" s="84"/>
      <c r="K21" s="238"/>
      <c r="L21" s="238"/>
      <c r="M21" s="244"/>
      <c r="N21" s="246"/>
      <c r="O21" s="249"/>
      <c r="P21" s="244">
        <v>6</v>
      </c>
    </row>
    <row r="22" spans="1:16" ht="12.75" customHeight="1">
      <c r="A22" s="236"/>
      <c r="B22" s="136"/>
      <c r="C22" s="129">
        <f>IF(ISBLANK($B22),"",INDEX('Výsledková listina'!PRINT_AREA,MATCH($B22,'Výsledková listina'!$E:$E,0),2))</f>
      </c>
      <c r="D22" s="85">
        <f>IF(ISBLANK($B22),"",INDEX('Výsledková listina'!PRINT_AREA,MATCH($B22,'Výsledková listina'!$E:$E,0),8))</f>
      </c>
      <c r="E22" s="86">
        <f>IF(ISBLANK($B22),"",INDEX('Výsledková listina'!PRINT_AREA,MATCH($B22,'Výsledková listina'!$E:$E,0),9))</f>
      </c>
      <c r="F22" s="239"/>
      <c r="G22" s="239"/>
      <c r="H22" s="242"/>
      <c r="I22" s="85"/>
      <c r="J22" s="86"/>
      <c r="K22" s="239"/>
      <c r="L22" s="239"/>
      <c r="M22" s="242"/>
      <c r="N22" s="247"/>
      <c r="O22" s="250"/>
      <c r="P22" s="242"/>
    </row>
    <row r="23" spans="1:16" ht="13.5" customHeight="1" thickBot="1">
      <c r="A23" s="237"/>
      <c r="B23" s="138"/>
      <c r="C23" s="131">
        <f>IF(ISBLANK($B23),"",INDEX('Výsledková listina'!PRINT_AREA,MATCH($B23,'Výsledková listina'!$E:$E,0),2))</f>
      </c>
      <c r="D23" s="94">
        <f>IF(ISBLANK($B23),"",INDEX('Výsledková listina'!PRINT_AREA,MATCH($B23,'Výsledková listina'!$E:$E,0),8))</f>
      </c>
      <c r="E23" s="95">
        <f>IF(ISBLANK($B23),"",INDEX('Výsledková listina'!PRINT_AREA,MATCH($B23,'Výsledková listina'!$E:$E,0),9))</f>
      </c>
      <c r="F23" s="240"/>
      <c r="G23" s="240"/>
      <c r="H23" s="243"/>
      <c r="I23" s="94"/>
      <c r="J23" s="95"/>
      <c r="K23" s="240"/>
      <c r="L23" s="240"/>
      <c r="M23" s="245"/>
      <c r="N23" s="248"/>
      <c r="O23" s="251"/>
      <c r="P23" s="245"/>
    </row>
  </sheetData>
  <mergeCells count="71">
    <mergeCell ref="G18:G20"/>
    <mergeCell ref="H18:H20"/>
    <mergeCell ref="B3:B5"/>
    <mergeCell ref="C3:C5"/>
    <mergeCell ref="K18:K20"/>
    <mergeCell ref="L18:L20"/>
    <mergeCell ref="M18:M20"/>
    <mergeCell ref="N3:P4"/>
    <mergeCell ref="I3:M3"/>
    <mergeCell ref="O6:O8"/>
    <mergeCell ref="P6:P8"/>
    <mergeCell ref="M6:M8"/>
    <mergeCell ref="N6:N8"/>
    <mergeCell ref="K6:K8"/>
    <mergeCell ref="A18:A20"/>
    <mergeCell ref="F18:F20"/>
    <mergeCell ref="A1:P1"/>
    <mergeCell ref="A3:A5"/>
    <mergeCell ref="D4:E4"/>
    <mergeCell ref="F4:H4"/>
    <mergeCell ref="D3:H3"/>
    <mergeCell ref="N18:N20"/>
    <mergeCell ref="I4:J4"/>
    <mergeCell ref="K4:M4"/>
    <mergeCell ref="A6:A8"/>
    <mergeCell ref="F6:F8"/>
    <mergeCell ref="G6:G8"/>
    <mergeCell ref="H6:H8"/>
    <mergeCell ref="L6:L8"/>
    <mergeCell ref="K9:K11"/>
    <mergeCell ref="L9:L11"/>
    <mergeCell ref="M9:M11"/>
    <mergeCell ref="N9:N11"/>
    <mergeCell ref="A9:A11"/>
    <mergeCell ref="F9:F11"/>
    <mergeCell ref="G9:G11"/>
    <mergeCell ref="H9:H11"/>
    <mergeCell ref="K21:K23"/>
    <mergeCell ref="L21:L23"/>
    <mergeCell ref="M21:M23"/>
    <mergeCell ref="N21:N23"/>
    <mergeCell ref="A21:A23"/>
    <mergeCell ref="F21:F23"/>
    <mergeCell ref="G21:G23"/>
    <mergeCell ref="H21:H23"/>
    <mergeCell ref="O21:O23"/>
    <mergeCell ref="P21:P23"/>
    <mergeCell ref="O9:O11"/>
    <mergeCell ref="P9:P11"/>
    <mergeCell ref="P18:P20"/>
    <mergeCell ref="O18:O20"/>
    <mergeCell ref="O12:O14"/>
    <mergeCell ref="P12:P14"/>
    <mergeCell ref="O15:O17"/>
    <mergeCell ref="P15:P17"/>
    <mergeCell ref="A12:A14"/>
    <mergeCell ref="F12:F14"/>
    <mergeCell ref="G12:G14"/>
    <mergeCell ref="H12:H14"/>
    <mergeCell ref="K12:K14"/>
    <mergeCell ref="L12:L14"/>
    <mergeCell ref="M12:M14"/>
    <mergeCell ref="N12:N14"/>
    <mergeCell ref="A15:A17"/>
    <mergeCell ref="F15:F17"/>
    <mergeCell ref="G15:G17"/>
    <mergeCell ref="H15:H17"/>
    <mergeCell ref="K15:K17"/>
    <mergeCell ref="L15:L17"/>
    <mergeCell ref="M15:M17"/>
    <mergeCell ref="N15:N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Q4" sqref="Q4"/>
    </sheetView>
  </sheetViews>
  <sheetFormatPr defaultColWidth="9.00390625" defaultRowHeight="12.75"/>
  <cols>
    <col min="1" max="1" width="24.875" style="0" customWidth="1"/>
  </cols>
  <sheetData>
    <row r="1" ht="31.5" customHeight="1" thickBot="1"/>
    <row r="2" spans="1:12" ht="19.5" customHeight="1" thickBot="1">
      <c r="A2" s="270" t="s">
        <v>107</v>
      </c>
      <c r="B2" s="271"/>
      <c r="C2" s="271"/>
      <c r="D2" s="271"/>
      <c r="E2" s="271"/>
      <c r="F2" s="141"/>
      <c r="G2" s="141"/>
      <c r="H2" s="141"/>
      <c r="I2" s="141"/>
      <c r="J2" s="141"/>
      <c r="K2" s="141"/>
      <c r="L2" s="142"/>
    </row>
    <row r="3" spans="1:12" ht="19.5" customHeight="1" thickBot="1">
      <c r="A3" s="259" t="s">
        <v>108</v>
      </c>
      <c r="B3" s="260" t="s">
        <v>109</v>
      </c>
      <c r="C3" s="261" t="s">
        <v>4</v>
      </c>
      <c r="D3" s="261" t="s">
        <v>110</v>
      </c>
      <c r="E3" s="262" t="s">
        <v>4</v>
      </c>
      <c r="F3" s="260" t="s">
        <v>111</v>
      </c>
      <c r="G3" s="261" t="s">
        <v>4</v>
      </c>
      <c r="H3" s="263" t="s">
        <v>112</v>
      </c>
      <c r="I3" s="262" t="s">
        <v>113</v>
      </c>
      <c r="J3" s="266" t="s">
        <v>115</v>
      </c>
      <c r="K3" s="266" t="s">
        <v>114</v>
      </c>
      <c r="L3" s="265" t="s">
        <v>116</v>
      </c>
    </row>
    <row r="4" spans="1:12" ht="19.5" customHeight="1">
      <c r="A4" s="272" t="s">
        <v>98</v>
      </c>
      <c r="B4" s="252">
        <v>19</v>
      </c>
      <c r="C4" s="253">
        <v>60</v>
      </c>
      <c r="D4" s="253">
        <v>17</v>
      </c>
      <c r="E4" s="254">
        <v>5380</v>
      </c>
      <c r="F4" s="252">
        <v>8</v>
      </c>
      <c r="G4" s="253">
        <v>5180</v>
      </c>
      <c r="H4" s="255">
        <v>19</v>
      </c>
      <c r="I4" s="256">
        <v>3960</v>
      </c>
      <c r="J4" s="257">
        <f aca="true" t="shared" si="0" ref="J4:J9">SUM(C4+E4+G4+I4)</f>
        <v>14580</v>
      </c>
      <c r="K4" s="258">
        <f aca="true" t="shared" si="1" ref="K4:K9">SUM(B4+D4+F4+H4)</f>
        <v>63</v>
      </c>
      <c r="L4" s="273">
        <v>1</v>
      </c>
    </row>
    <row r="5" spans="1:12" ht="19.5" customHeight="1">
      <c r="A5" s="267" t="s">
        <v>100</v>
      </c>
      <c r="B5" s="143">
        <v>10</v>
      </c>
      <c r="C5" s="144">
        <v>9080</v>
      </c>
      <c r="D5" s="144">
        <v>24</v>
      </c>
      <c r="E5" s="145">
        <v>0</v>
      </c>
      <c r="F5" s="143">
        <v>17</v>
      </c>
      <c r="G5" s="144">
        <v>2400</v>
      </c>
      <c r="H5" s="146">
        <v>12.5</v>
      </c>
      <c r="I5" s="155">
        <v>5400</v>
      </c>
      <c r="J5" s="143">
        <f t="shared" si="0"/>
        <v>16880</v>
      </c>
      <c r="K5" s="145">
        <f t="shared" si="1"/>
        <v>63.5</v>
      </c>
      <c r="L5" s="278">
        <v>2</v>
      </c>
    </row>
    <row r="6" spans="1:12" ht="19.5" customHeight="1">
      <c r="A6" s="267" t="s">
        <v>117</v>
      </c>
      <c r="B6" s="143">
        <v>24</v>
      </c>
      <c r="C6" s="144">
        <v>0</v>
      </c>
      <c r="D6" s="144">
        <v>11</v>
      </c>
      <c r="E6" s="145">
        <v>5980</v>
      </c>
      <c r="F6" s="143">
        <v>17.5</v>
      </c>
      <c r="G6" s="144">
        <v>2880</v>
      </c>
      <c r="H6" s="146">
        <v>15</v>
      </c>
      <c r="I6" s="155">
        <v>4010</v>
      </c>
      <c r="J6" s="143">
        <f t="shared" si="0"/>
        <v>12870</v>
      </c>
      <c r="K6" s="145">
        <f t="shared" si="1"/>
        <v>67.5</v>
      </c>
      <c r="L6" s="278">
        <v>3</v>
      </c>
    </row>
    <row r="7" spans="1:12" ht="19.5" customHeight="1">
      <c r="A7" s="267" t="s">
        <v>93</v>
      </c>
      <c r="B7" s="143">
        <v>24</v>
      </c>
      <c r="C7" s="144">
        <v>0</v>
      </c>
      <c r="D7" s="144">
        <v>11</v>
      </c>
      <c r="E7" s="145">
        <v>6080</v>
      </c>
      <c r="F7" s="143">
        <v>24</v>
      </c>
      <c r="G7" s="144">
        <v>1220</v>
      </c>
      <c r="H7" s="146">
        <v>21.5</v>
      </c>
      <c r="I7" s="155">
        <v>2660</v>
      </c>
      <c r="J7" s="143">
        <f t="shared" si="0"/>
        <v>9960</v>
      </c>
      <c r="K7" s="145">
        <f t="shared" si="1"/>
        <v>80.5</v>
      </c>
      <c r="L7" s="278">
        <v>4</v>
      </c>
    </row>
    <row r="8" spans="1:12" ht="19.5" customHeight="1">
      <c r="A8" s="268" t="s">
        <v>90</v>
      </c>
      <c r="B8" s="147">
        <v>24</v>
      </c>
      <c r="C8" s="148">
        <v>0</v>
      </c>
      <c r="D8" s="148">
        <v>19</v>
      </c>
      <c r="E8" s="149">
        <v>920</v>
      </c>
      <c r="F8" s="147">
        <v>22</v>
      </c>
      <c r="G8" s="148">
        <v>1560</v>
      </c>
      <c r="H8" s="150">
        <v>19.5</v>
      </c>
      <c r="I8" s="156">
        <v>3040</v>
      </c>
      <c r="J8" s="143">
        <f t="shared" si="0"/>
        <v>5520</v>
      </c>
      <c r="K8" s="145">
        <f t="shared" si="1"/>
        <v>84.5</v>
      </c>
      <c r="L8" s="279">
        <v>5</v>
      </c>
    </row>
    <row r="9" spans="1:12" ht="19.5" customHeight="1" thickBot="1">
      <c r="A9" s="269" t="s">
        <v>95</v>
      </c>
      <c r="B9" s="151">
        <v>24</v>
      </c>
      <c r="C9" s="152">
        <v>0</v>
      </c>
      <c r="D9" s="152">
        <v>24</v>
      </c>
      <c r="E9" s="153">
        <v>0</v>
      </c>
      <c r="F9" s="151">
        <v>18.5</v>
      </c>
      <c r="G9" s="152">
        <v>1540</v>
      </c>
      <c r="H9" s="154">
        <v>25.5</v>
      </c>
      <c r="I9" s="157">
        <v>1940</v>
      </c>
      <c r="J9" s="151">
        <f t="shared" si="0"/>
        <v>3480</v>
      </c>
      <c r="K9" s="153">
        <f t="shared" si="1"/>
        <v>92</v>
      </c>
      <c r="L9" s="280">
        <v>6</v>
      </c>
    </row>
    <row r="10" spans="1:12" ht="19.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ht="12" customHeight="1"/>
    <row r="12" ht="19.5" customHeight="1" thickBot="1"/>
    <row r="13" spans="1:12" ht="19.5" customHeight="1" thickBot="1">
      <c r="A13" s="270" t="s">
        <v>106</v>
      </c>
      <c r="B13" s="271"/>
      <c r="C13" s="271"/>
      <c r="D13" s="271"/>
      <c r="E13" s="141"/>
      <c r="F13" s="141"/>
      <c r="G13" s="141"/>
      <c r="H13" s="141"/>
      <c r="I13" s="141"/>
      <c r="J13" s="141"/>
      <c r="K13" s="141"/>
      <c r="L13" s="142"/>
    </row>
    <row r="14" spans="1:12" ht="19.5" customHeight="1" thickBot="1">
      <c r="A14" s="259" t="s">
        <v>108</v>
      </c>
      <c r="B14" s="260" t="s">
        <v>109</v>
      </c>
      <c r="C14" s="261" t="s">
        <v>4</v>
      </c>
      <c r="D14" s="261" t="s">
        <v>110</v>
      </c>
      <c r="E14" s="262" t="s">
        <v>4</v>
      </c>
      <c r="F14" s="260" t="s">
        <v>111</v>
      </c>
      <c r="G14" s="261" t="s">
        <v>4</v>
      </c>
      <c r="H14" s="263" t="s">
        <v>112</v>
      </c>
      <c r="I14" s="262" t="s">
        <v>113</v>
      </c>
      <c r="J14" s="264" t="s">
        <v>115</v>
      </c>
      <c r="K14" s="264" t="s">
        <v>114</v>
      </c>
      <c r="L14" s="265" t="s">
        <v>116</v>
      </c>
    </row>
    <row r="15" spans="1:12" ht="19.5" customHeight="1">
      <c r="A15" s="272" t="s">
        <v>89</v>
      </c>
      <c r="B15" s="252">
        <v>13</v>
      </c>
      <c r="C15" s="253">
        <v>2720</v>
      </c>
      <c r="D15" s="253">
        <v>19</v>
      </c>
      <c r="E15" s="254">
        <v>880</v>
      </c>
      <c r="F15" s="252">
        <v>5</v>
      </c>
      <c r="G15" s="253">
        <v>7060</v>
      </c>
      <c r="H15" s="255">
        <v>5</v>
      </c>
      <c r="I15" s="254">
        <v>8700</v>
      </c>
      <c r="J15" s="257">
        <f aca="true" t="shared" si="2" ref="J15:J20">SUM(C15+E15+G15+I15)</f>
        <v>19360</v>
      </c>
      <c r="K15" s="258">
        <f aca="true" t="shared" si="3" ref="K15:K20">SUM(B15+D15+F15+H15)</f>
        <v>42</v>
      </c>
      <c r="L15" s="274">
        <v>1</v>
      </c>
    </row>
    <row r="16" spans="1:12" ht="19.5" customHeight="1">
      <c r="A16" s="267" t="s">
        <v>118</v>
      </c>
      <c r="B16" s="143">
        <v>17</v>
      </c>
      <c r="C16" s="144">
        <v>2360</v>
      </c>
      <c r="D16" s="144">
        <v>24</v>
      </c>
      <c r="E16" s="145">
        <v>0</v>
      </c>
      <c r="F16" s="143">
        <v>14</v>
      </c>
      <c r="G16" s="144">
        <v>3580</v>
      </c>
      <c r="H16" s="146">
        <v>21</v>
      </c>
      <c r="I16" s="145">
        <v>3780</v>
      </c>
      <c r="J16" s="143">
        <f t="shared" si="2"/>
        <v>9720</v>
      </c>
      <c r="K16" s="145">
        <f t="shared" si="3"/>
        <v>76</v>
      </c>
      <c r="L16" s="275">
        <v>2</v>
      </c>
    </row>
    <row r="17" spans="1:12" ht="19.5" customHeight="1">
      <c r="A17" s="267" t="s">
        <v>101</v>
      </c>
      <c r="B17" s="143">
        <v>12</v>
      </c>
      <c r="C17" s="144">
        <v>2880</v>
      </c>
      <c r="D17" s="144">
        <v>19</v>
      </c>
      <c r="E17" s="145">
        <v>3160</v>
      </c>
      <c r="F17" s="143">
        <v>26</v>
      </c>
      <c r="G17" s="144">
        <v>1480</v>
      </c>
      <c r="H17" s="146">
        <v>20.5</v>
      </c>
      <c r="I17" s="145">
        <v>3200</v>
      </c>
      <c r="J17" s="143">
        <f t="shared" si="2"/>
        <v>10720</v>
      </c>
      <c r="K17" s="145">
        <f t="shared" si="3"/>
        <v>77.5</v>
      </c>
      <c r="L17" s="276">
        <v>3</v>
      </c>
    </row>
    <row r="18" spans="1:12" ht="19.5" customHeight="1">
      <c r="A18" s="267" t="s">
        <v>96</v>
      </c>
      <c r="B18" s="143">
        <v>19</v>
      </c>
      <c r="C18" s="144">
        <v>1360</v>
      </c>
      <c r="D18" s="144">
        <v>18</v>
      </c>
      <c r="E18" s="145">
        <v>1500</v>
      </c>
      <c r="F18" s="143">
        <v>31.5</v>
      </c>
      <c r="G18" s="144">
        <v>780</v>
      </c>
      <c r="H18" s="146">
        <v>26</v>
      </c>
      <c r="I18" s="145">
        <v>1440</v>
      </c>
      <c r="J18" s="143">
        <f t="shared" si="2"/>
        <v>5080</v>
      </c>
      <c r="K18" s="145">
        <f t="shared" si="3"/>
        <v>94.5</v>
      </c>
      <c r="L18" s="275">
        <v>4</v>
      </c>
    </row>
    <row r="19" spans="1:12" ht="19.5" customHeight="1">
      <c r="A19" s="268" t="s">
        <v>92</v>
      </c>
      <c r="B19" s="147">
        <v>24</v>
      </c>
      <c r="C19" s="148">
        <v>0</v>
      </c>
      <c r="D19" s="148">
        <v>24</v>
      </c>
      <c r="E19" s="149">
        <v>0</v>
      </c>
      <c r="F19" s="147">
        <v>27.5</v>
      </c>
      <c r="G19" s="148">
        <v>1120</v>
      </c>
      <c r="H19" s="150">
        <v>30.5</v>
      </c>
      <c r="I19" s="149">
        <v>780</v>
      </c>
      <c r="J19" s="143">
        <f t="shared" si="2"/>
        <v>1900</v>
      </c>
      <c r="K19" s="145">
        <f t="shared" si="3"/>
        <v>106</v>
      </c>
      <c r="L19" s="276">
        <v>5</v>
      </c>
    </row>
    <row r="20" spans="1:12" ht="19.5" customHeight="1" thickBot="1">
      <c r="A20" s="269" t="s">
        <v>102</v>
      </c>
      <c r="B20" s="151">
        <v>24</v>
      </c>
      <c r="C20" s="152">
        <v>0</v>
      </c>
      <c r="D20" s="152">
        <v>24</v>
      </c>
      <c r="E20" s="153">
        <v>0</v>
      </c>
      <c r="F20" s="151">
        <v>39</v>
      </c>
      <c r="G20" s="152">
        <v>0</v>
      </c>
      <c r="H20" s="154">
        <v>39</v>
      </c>
      <c r="I20" s="153">
        <v>0</v>
      </c>
      <c r="J20" s="151">
        <f t="shared" si="2"/>
        <v>0</v>
      </c>
      <c r="K20" s="153">
        <f t="shared" si="3"/>
        <v>126</v>
      </c>
      <c r="L20" s="277">
        <v>6</v>
      </c>
    </row>
    <row r="21" ht="19.5" customHeight="1"/>
    <row r="22" ht="19.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Admin</cp:lastModifiedBy>
  <cp:lastPrinted>2010-10-03T13:55:10Z</cp:lastPrinted>
  <dcterms:created xsi:type="dcterms:W3CDTF">2001-02-19T07:45:56Z</dcterms:created>
  <dcterms:modified xsi:type="dcterms:W3CDTF">2010-10-03T20:55:12Z</dcterms:modified>
  <cp:category/>
  <cp:version/>
  <cp:contentType/>
  <cp:contentStatus/>
</cp:coreProperties>
</file>